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R:\Général\TRESORERIE\"/>
    </mc:Choice>
  </mc:AlternateContent>
  <xr:revisionPtr revIDLastSave="0" documentId="13_ncr:1_{79683266-7739-410A-BF45-9C5D024C3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2020 2021" sheetId="1" r:id="rId1"/>
    <sheet name="Fournisseur" sheetId="2" r:id="rId2"/>
    <sheet name="Feuil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1" i="1" l="1"/>
  <c r="AM69" i="1"/>
  <c r="AL81" i="1"/>
  <c r="AL69" i="1"/>
  <c r="AK81" i="1"/>
  <c r="AK69" i="1"/>
  <c r="AO98" i="1" l="1"/>
  <c r="AN51" i="1"/>
  <c r="AO51" i="1"/>
  <c r="AP51" i="1"/>
  <c r="AQ51" i="1"/>
  <c r="AR51" i="1"/>
  <c r="AS51" i="1"/>
  <c r="AT51" i="1"/>
  <c r="AU51" i="1"/>
  <c r="AV51" i="1"/>
  <c r="AL5" i="1" l="1"/>
  <c r="AM5" i="1"/>
  <c r="AN5" i="1"/>
  <c r="AO5" i="1"/>
  <c r="AP8" i="1" s="1"/>
  <c r="AP7" i="1" s="1"/>
  <c r="AP110" i="1" s="1"/>
  <c r="AP5" i="1"/>
  <c r="AQ5" i="1"/>
  <c r="AR5" i="1"/>
  <c r="AS5" i="1"/>
  <c r="AT8" i="1" s="1"/>
  <c r="AT7" i="1" s="1"/>
  <c r="AT110" i="1" s="1"/>
  <c r="AT5" i="1"/>
  <c r="AU8" i="1" s="1"/>
  <c r="AU7" i="1" s="1"/>
  <c r="AU110" i="1" s="1"/>
  <c r="AU5" i="1"/>
  <c r="AV5" i="1"/>
  <c r="AK5" i="1"/>
  <c r="AO18" i="1"/>
  <c r="AO89" i="1" s="1"/>
  <c r="AP18" i="1"/>
  <c r="AP89" i="1" s="1"/>
  <c r="AQ18" i="1"/>
  <c r="AQ89" i="1" s="1"/>
  <c r="AR18" i="1"/>
  <c r="AR89" i="1" s="1"/>
  <c r="AS18" i="1"/>
  <c r="AS89" i="1" s="1"/>
  <c r="AT18" i="1"/>
  <c r="AT89" i="1" s="1"/>
  <c r="AU18" i="1"/>
  <c r="AU89" i="1" s="1"/>
  <c r="AV18" i="1"/>
  <c r="AV89" i="1" s="1"/>
  <c r="AO57" i="1"/>
  <c r="AP57" i="1"/>
  <c r="AQ57" i="1"/>
  <c r="AR57" i="1"/>
  <c r="AS57" i="1"/>
  <c r="AT57" i="1"/>
  <c r="AU57" i="1"/>
  <c r="AV57" i="1"/>
  <c r="AP98" i="1"/>
  <c r="AQ98" i="1"/>
  <c r="AR98" i="1"/>
  <c r="AS98" i="1"/>
  <c r="AT98" i="1"/>
  <c r="AU98" i="1"/>
  <c r="AV98" i="1"/>
  <c r="AN98" i="1"/>
  <c r="AM98" i="1"/>
  <c r="AL98" i="1"/>
  <c r="AK98" i="1"/>
  <c r="AN57" i="1"/>
  <c r="AM57" i="1"/>
  <c r="AL57" i="1"/>
  <c r="AL108" i="1" s="1"/>
  <c r="AL111" i="1" s="1"/>
  <c r="AK57" i="1"/>
  <c r="AN18" i="1"/>
  <c r="AM18" i="1"/>
  <c r="AL18" i="1"/>
  <c r="AK18" i="1"/>
  <c r="AL7" i="1"/>
  <c r="AL110" i="1" s="1"/>
  <c r="AK7" i="1"/>
  <c r="AK110" i="1" s="1"/>
  <c r="AH7" i="1"/>
  <c r="AI59" i="1"/>
  <c r="AH59" i="1"/>
  <c r="AG59" i="1"/>
  <c r="AF59" i="1"/>
  <c r="AE59" i="1"/>
  <c r="AD59" i="1"/>
  <c r="AC69" i="1"/>
  <c r="AC59" i="1"/>
  <c r="AA80" i="1"/>
  <c r="AB80" i="1"/>
  <c r="Z80" i="1"/>
  <c r="AD57" i="1"/>
  <c r="AC57" i="1"/>
  <c r="AD5" i="1"/>
  <c r="AC5" i="1"/>
  <c r="AJ69" i="1"/>
  <c r="AI69" i="1"/>
  <c r="AH69" i="1"/>
  <c r="AG69" i="1"/>
  <c r="AF69" i="1"/>
  <c r="AD69" i="1"/>
  <c r="AG57" i="1"/>
  <c r="AF57" i="1"/>
  <c r="AE57" i="1"/>
  <c r="AJ57" i="1"/>
  <c r="AJ18" i="1"/>
  <c r="AI18" i="1"/>
  <c r="AH18" i="1"/>
  <c r="AG18" i="1"/>
  <c r="AF18" i="1"/>
  <c r="AE18" i="1"/>
  <c r="AF81" i="1" s="1"/>
  <c r="AD18" i="1"/>
  <c r="AC18" i="1"/>
  <c r="AJ5" i="1"/>
  <c r="AI5" i="1"/>
  <c r="AH5" i="1"/>
  <c r="AG5" i="1"/>
  <c r="AF5" i="1"/>
  <c r="AE5" i="1"/>
  <c r="AP108" i="1" l="1"/>
  <c r="AP111" i="1" s="1"/>
  <c r="AQ8" i="1"/>
  <c r="AQ7" i="1" s="1"/>
  <c r="AQ110" i="1" s="1"/>
  <c r="AN108" i="1"/>
  <c r="AN111" i="1" s="1"/>
  <c r="AS8" i="1"/>
  <c r="AS7" i="1" s="1"/>
  <c r="AS110" i="1" s="1"/>
  <c r="AT108" i="1"/>
  <c r="AT111" i="1" s="1"/>
  <c r="AV8" i="1"/>
  <c r="AV7" i="1" s="1"/>
  <c r="AV110" i="1" s="1"/>
  <c r="AR8" i="1"/>
  <c r="AR7" i="1" s="1"/>
  <c r="AR110" i="1" s="1"/>
  <c r="AO8" i="1"/>
  <c r="AO7" i="1" s="1"/>
  <c r="AO110" i="1" s="1"/>
  <c r="AM7" i="1"/>
  <c r="AM110" i="1" s="1"/>
  <c r="AN8" i="1"/>
  <c r="AN7" i="1" s="1"/>
  <c r="AN110" i="1" s="1"/>
  <c r="AU108" i="1"/>
  <c r="AU111" i="1" s="1"/>
  <c r="AK108" i="1"/>
  <c r="AK111" i="1" s="1"/>
  <c r="AO108" i="1"/>
  <c r="AO111" i="1" s="1"/>
  <c r="AM108" i="1"/>
  <c r="AM111" i="1" s="1"/>
  <c r="AV108" i="1"/>
  <c r="AV111" i="1" s="1"/>
  <c r="AQ108" i="1"/>
  <c r="AQ111" i="1" s="1"/>
  <c r="AS108" i="1"/>
  <c r="AS111" i="1" s="1"/>
  <c r="AR108" i="1"/>
  <c r="AR111" i="1" s="1"/>
  <c r="AD81" i="1"/>
  <c r="AD98" i="1" s="1"/>
  <c r="AD108" i="1" s="1"/>
  <c r="AD111" i="1" s="1"/>
  <c r="AE81" i="1"/>
  <c r="AI81" i="1"/>
  <c r="AI98" i="1" s="1"/>
  <c r="AH57" i="1"/>
  <c r="AJ81" i="1"/>
  <c r="AJ98" i="1" s="1"/>
  <c r="AJ108" i="1" s="1"/>
  <c r="AJ111" i="1" s="1"/>
  <c r="AI57" i="1"/>
  <c r="AG7" i="1"/>
  <c r="AG110" i="1" s="1"/>
  <c r="AJ7" i="1"/>
  <c r="AJ110" i="1" s="1"/>
  <c r="AH81" i="1"/>
  <c r="AH98" i="1" s="1"/>
  <c r="AI7" i="1"/>
  <c r="AI110" i="1" s="1"/>
  <c r="AH110" i="1"/>
  <c r="AG81" i="1"/>
  <c r="AG98" i="1" s="1"/>
  <c r="AG108" i="1" s="1"/>
  <c r="AG111" i="1" s="1"/>
  <c r="AF7" i="1"/>
  <c r="AF110" i="1" s="1"/>
  <c r="AF98" i="1"/>
  <c r="AF108" i="1" s="1"/>
  <c r="AF111" i="1" s="1"/>
  <c r="AE7" i="1"/>
  <c r="AE110" i="1" s="1"/>
  <c r="AD7" i="1"/>
  <c r="AD110" i="1" s="1"/>
  <c r="AH108" i="1" l="1"/>
  <c r="AH111" i="1" s="1"/>
  <c r="AI108" i="1"/>
  <c r="AI111" i="1" s="1"/>
  <c r="X59" i="1"/>
  <c r="Y59" i="1"/>
  <c r="Z59" i="1"/>
  <c r="AA59" i="1"/>
  <c r="AB59" i="1"/>
  <c r="AB69" i="1" l="1"/>
  <c r="AA69" i="1"/>
  <c r="Z69" i="1"/>
  <c r="Y69" i="1"/>
  <c r="Z57" i="1"/>
  <c r="Y57" i="1"/>
  <c r="AB18" i="1"/>
  <c r="AA18" i="1"/>
  <c r="Z18" i="1"/>
  <c r="Y18" i="1"/>
  <c r="AB5" i="1"/>
  <c r="AC7" i="1" s="1"/>
  <c r="AC110" i="1" s="1"/>
  <c r="AA5" i="1"/>
  <c r="Z5" i="1"/>
  <c r="Y5" i="1"/>
  <c r="U5" i="1"/>
  <c r="V5" i="1"/>
  <c r="W5" i="1"/>
  <c r="X5" i="1"/>
  <c r="U18" i="1"/>
  <c r="V18" i="1"/>
  <c r="W18" i="1"/>
  <c r="X18" i="1"/>
  <c r="V57" i="1"/>
  <c r="X57" i="1"/>
  <c r="U69" i="1"/>
  <c r="V69" i="1"/>
  <c r="W69" i="1"/>
  <c r="X69" i="1"/>
  <c r="T5" i="1"/>
  <c r="T18" i="1"/>
  <c r="T69" i="1"/>
  <c r="R5" i="1"/>
  <c r="AC81" i="1" l="1"/>
  <c r="AC98" i="1" s="1"/>
  <c r="AC108" i="1" s="1"/>
  <c r="AC111" i="1" s="1"/>
  <c r="X81" i="1"/>
  <c r="X98" i="1" s="1"/>
  <c r="AB81" i="1"/>
  <c r="AB98" i="1" s="1"/>
  <c r="Z81" i="1"/>
  <c r="Z98" i="1" s="1"/>
  <c r="Z108" i="1" s="1"/>
  <c r="Z111" i="1" s="1"/>
  <c r="AA81" i="1"/>
  <c r="AA98" i="1" s="1"/>
  <c r="W57" i="1"/>
  <c r="U57" i="1"/>
  <c r="W7" i="1"/>
  <c r="W110" i="1" s="1"/>
  <c r="T57" i="1"/>
  <c r="Y81" i="1"/>
  <c r="Y98" i="1" s="1"/>
  <c r="Y108" i="1" s="1"/>
  <c r="Y111" i="1" s="1"/>
  <c r="V81" i="1"/>
  <c r="AB7" i="1"/>
  <c r="AB110" i="1" s="1"/>
  <c r="U81" i="1"/>
  <c r="U98" i="1" s="1"/>
  <c r="X7" i="1"/>
  <c r="X110" i="1" s="1"/>
  <c r="Y7" i="1"/>
  <c r="Y110" i="1" s="1"/>
  <c r="Z7" i="1"/>
  <c r="Z110" i="1" s="1"/>
  <c r="W81" i="1"/>
  <c r="AA7" i="1"/>
  <c r="AA110" i="1" s="1"/>
  <c r="AB57" i="1"/>
  <c r="AA57" i="1"/>
  <c r="V7" i="1"/>
  <c r="V110" i="1" s="1"/>
  <c r="U7" i="1"/>
  <c r="U110" i="1" s="1"/>
  <c r="K7" i="1"/>
  <c r="V98" i="1" l="1"/>
  <c r="V108" i="1" s="1"/>
  <c r="V111" i="1" s="1"/>
  <c r="X108" i="1"/>
  <c r="X111" i="1" s="1"/>
  <c r="U108" i="1"/>
  <c r="U111" i="1" s="1"/>
  <c r="W98" i="1"/>
  <c r="W108" i="1" s="1"/>
  <c r="W111" i="1" s="1"/>
  <c r="AA108" i="1"/>
  <c r="AA111" i="1" s="1"/>
  <c r="AB108" i="1"/>
  <c r="AB111" i="1" s="1"/>
  <c r="J7" i="1"/>
  <c r="T81" i="1" l="1"/>
  <c r="H5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E18" i="1"/>
  <c r="T98" i="1" l="1"/>
  <c r="T108" i="1" s="1"/>
  <c r="T111" i="1" s="1"/>
  <c r="O69" i="1"/>
  <c r="R69" i="1"/>
  <c r="Q69" i="1"/>
  <c r="P69" i="1"/>
  <c r="K57" i="1"/>
  <c r="O81" i="1"/>
  <c r="S57" i="1"/>
  <c r="S69" i="1"/>
  <c r="S81" i="1"/>
  <c r="S5" i="1"/>
  <c r="T7" i="1" s="1"/>
  <c r="T110" i="1" s="1"/>
  <c r="R57" i="1"/>
  <c r="R81" i="1"/>
  <c r="Q81" i="1"/>
  <c r="Q57" i="1"/>
  <c r="Q5" i="1"/>
  <c r="M57" i="1"/>
  <c r="O57" i="1"/>
  <c r="P57" i="1"/>
  <c r="M69" i="1"/>
  <c r="N69" i="1"/>
  <c r="P81" i="1"/>
  <c r="M5" i="1"/>
  <c r="N5" i="1"/>
  <c r="O5" i="1"/>
  <c r="P5" i="1"/>
  <c r="I5" i="1"/>
  <c r="J5" i="1"/>
  <c r="K5" i="1"/>
  <c r="L5" i="1"/>
  <c r="H5" i="1"/>
  <c r="G5" i="1"/>
  <c r="S98" i="1" l="1"/>
  <c r="S108" i="1" s="1"/>
  <c r="S111" i="1" s="1"/>
  <c r="R98" i="1"/>
  <c r="M81" i="1"/>
  <c r="M98" i="1" s="1"/>
  <c r="M108" i="1" s="1"/>
  <c r="M111" i="1" s="1"/>
  <c r="N81" i="1"/>
  <c r="N98" i="1" s="1"/>
  <c r="P7" i="1"/>
  <c r="P110" i="1" s="1"/>
  <c r="L7" i="1"/>
  <c r="K110" i="1"/>
  <c r="I57" i="1"/>
  <c r="O7" i="1"/>
  <c r="O110" i="1" s="1"/>
  <c r="N57" i="1"/>
  <c r="M7" i="1"/>
  <c r="M110" i="1" s="1"/>
  <c r="S7" i="1"/>
  <c r="S110" i="1" s="1"/>
  <c r="O98" i="1"/>
  <c r="O108" i="1" s="1"/>
  <c r="O111" i="1" s="1"/>
  <c r="R108" i="1"/>
  <c r="R111" i="1" s="1"/>
  <c r="P98" i="1"/>
  <c r="P108" i="1" s="1"/>
  <c r="P111" i="1" s="1"/>
  <c r="Q98" i="1"/>
  <c r="Q108" i="1" s="1"/>
  <c r="Q111" i="1" s="1"/>
  <c r="N7" i="1"/>
  <c r="N110" i="1" s="1"/>
  <c r="Q7" i="1"/>
  <c r="Q110" i="1" s="1"/>
  <c r="R7" i="1"/>
  <c r="R110" i="1" s="1"/>
  <c r="N108" i="1" l="1"/>
  <c r="N111" i="1" s="1"/>
  <c r="E2" i="2"/>
  <c r="K2" i="2"/>
  <c r="J2" i="2"/>
  <c r="I2" i="2"/>
  <c r="H2" i="2"/>
  <c r="G2" i="2"/>
  <c r="F2" i="2"/>
  <c r="D2" i="2"/>
  <c r="F5" i="1"/>
  <c r="E44" i="1"/>
  <c r="F57" i="1" l="1"/>
  <c r="G57" i="1"/>
  <c r="J57" i="1"/>
  <c r="L57" i="1"/>
  <c r="E7" i="1" l="1"/>
  <c r="E81" i="1"/>
  <c r="I7" i="1"/>
  <c r="I110" i="1" s="1"/>
  <c r="H7" i="1"/>
  <c r="H110" i="1" s="1"/>
  <c r="G7" i="1"/>
  <c r="G110" i="1" s="1"/>
  <c r="F7" i="1"/>
  <c r="F110" i="1" s="1"/>
  <c r="E57" i="1"/>
  <c r="B2" i="2"/>
  <c r="D48" i="1"/>
  <c r="D39" i="1"/>
  <c r="D51" i="1"/>
  <c r="D38" i="1"/>
  <c r="D46" i="1"/>
  <c r="D53" i="1"/>
  <c r="D49" i="1"/>
  <c r="C81" i="1"/>
  <c r="C53" i="1"/>
  <c r="C42" i="2"/>
  <c r="C16" i="2"/>
  <c r="J110" i="1"/>
  <c r="L110" i="1"/>
  <c r="F81" i="1"/>
  <c r="G81" i="1"/>
  <c r="H81" i="1"/>
  <c r="J81" i="1"/>
  <c r="K81" i="1"/>
  <c r="L81" i="1"/>
  <c r="D69" i="1"/>
  <c r="E69" i="1"/>
  <c r="F69" i="1"/>
  <c r="G69" i="1"/>
  <c r="H69" i="1"/>
  <c r="I69" i="1"/>
  <c r="J69" i="1"/>
  <c r="K69" i="1"/>
  <c r="L69" i="1"/>
  <c r="L98" i="1" s="1"/>
  <c r="C69" i="1"/>
  <c r="D59" i="1"/>
  <c r="E59" i="1"/>
  <c r="F59" i="1"/>
  <c r="G59" i="1"/>
  <c r="H59" i="1"/>
  <c r="I59" i="1"/>
  <c r="J59" i="1"/>
  <c r="K59" i="1"/>
  <c r="C59" i="1"/>
  <c r="D81" i="1"/>
  <c r="C2" i="2" l="1"/>
  <c r="I98" i="1"/>
  <c r="I108" i="1" s="1"/>
  <c r="I111" i="1" s="1"/>
  <c r="E98" i="1"/>
  <c r="E108" i="1" s="1"/>
  <c r="E111" i="1" s="1"/>
  <c r="J98" i="1"/>
  <c r="J108" i="1" s="1"/>
  <c r="J111" i="1" s="1"/>
  <c r="L108" i="1"/>
  <c r="L111" i="1" s="1"/>
  <c r="H98" i="1"/>
  <c r="H108" i="1" s="1"/>
  <c r="H111" i="1" s="1"/>
  <c r="K98" i="1"/>
  <c r="K108" i="1" s="1"/>
  <c r="K111" i="1" s="1"/>
  <c r="G98" i="1"/>
  <c r="G108" i="1" s="1"/>
  <c r="G111" i="1" s="1"/>
  <c r="F98" i="1"/>
  <c r="F108" i="1" s="1"/>
  <c r="F111" i="1" s="1"/>
  <c r="D57" i="1"/>
  <c r="C98" i="1"/>
  <c r="D98" i="1"/>
  <c r="D108" i="1" l="1"/>
  <c r="D111" i="1" s="1"/>
  <c r="C57" i="1" l="1"/>
  <c r="C108" i="1" s="1"/>
  <c r="C111" i="1" s="1"/>
  <c r="E110" i="1"/>
  <c r="C5" i="1" l="1"/>
  <c r="D7" i="1" l="1"/>
  <c r="D110" i="1" s="1"/>
  <c r="C7" i="1"/>
  <c r="C110" i="1" s="1"/>
  <c r="C115" i="1" s="1"/>
  <c r="D115" i="1" l="1"/>
  <c r="E115" i="1" s="1"/>
  <c r="F115" i="1" s="1"/>
  <c r="G115" i="1" l="1"/>
  <c r="H115" i="1" s="1"/>
  <c r="I115" i="1" l="1"/>
  <c r="J115" i="1" l="1"/>
  <c r="K115" i="1" s="1"/>
  <c r="L115" i="1" s="1"/>
  <c r="M115" i="1" s="1"/>
  <c r="N115" i="1" s="1"/>
  <c r="O115" i="1" s="1"/>
  <c r="P115" i="1" s="1"/>
  <c r="Q115" i="1" s="1"/>
  <c r="R115" i="1" l="1"/>
  <c r="S115" i="1" s="1"/>
  <c r="T115" i="1" s="1"/>
  <c r="U115" i="1" s="1"/>
  <c r="V115" i="1" s="1"/>
  <c r="W115" i="1" s="1"/>
  <c r="X115" i="1" s="1"/>
  <c r="Y115" i="1" s="1"/>
  <c r="Z115" i="1" s="1"/>
  <c r="AA115" i="1" s="1"/>
  <c r="AB115" i="1" s="1"/>
  <c r="AC115" i="1" s="1"/>
  <c r="AD115" i="1" s="1"/>
  <c r="AE80" i="1"/>
  <c r="AE69" i="1"/>
  <c r="AE98" i="1" s="1"/>
  <c r="AE108" i="1" s="1"/>
  <c r="AE111" i="1" s="1"/>
  <c r="AE115" i="1" l="1"/>
  <c r="AF115" i="1" l="1"/>
  <c r="AG115" i="1" l="1"/>
  <c r="AH115" i="1" s="1"/>
  <c r="AI115" i="1" l="1"/>
  <c r="AJ115" i="1" s="1"/>
  <c r="AK115" i="1" s="1"/>
  <c r="AL115" i="1" l="1"/>
  <c r="AM115" i="1" s="1"/>
  <c r="AN115" i="1" s="1"/>
  <c r="AO115" i="1" s="1"/>
  <c r="AP115" i="1" s="1"/>
  <c r="AQ115" i="1" s="1"/>
  <c r="AR115" i="1" s="1"/>
  <c r="AS115" i="1" s="1"/>
  <c r="AT115" i="1" s="1"/>
  <c r="AU115" i="1" s="1"/>
  <c r="AV1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fabienne</author>
    <author>catherine</author>
    <author>Thomas POTIER</author>
  </authors>
  <commentList>
    <comment ref="G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AU 30/07
BTA 26993
</t>
        </r>
        <r>
          <rPr>
            <sz val="9"/>
            <color indexed="81"/>
            <rFont val="Tahoma"/>
            <family val="2"/>
          </rPr>
          <t>cm 33099
CIO 18289
CAISSE 3046
REJET CLT -128,79-1159,71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
CIO       8385,35
BTA     17143,1
CM      24612,7
CAISSE 2180,53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
CM 22153,51
CIO 19813,82
BTA  33077,47
CAISSE 2741,12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CM 25956 +112,07
CIO 11016
BTA 42730
CAISSE 1926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
CM  46767,01
CIO  31137,17
BTA1  18374,72
BTA2   26140,62
CASSE     372,74
 </t>
        </r>
      </text>
    </comment>
    <comment ref="L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CM    134500,72
CIO     18970,19
BTA2  53578,09
CAISSE 4780,52 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CM     40838,19
CIO      3480,92
BTA    25234,21
CAISSE  631,94</t>
        </r>
      </text>
    </comment>
    <comment ref="N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
cm 39056,02
cio   1346,08
bta   9503,79
caisse 1040,69
</t>
        </r>
      </text>
    </comment>
    <comment ref="O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CM 19829,58- 1080-13,97
CIO 5098,82
BTA 9629,46
CAISSE 1283,06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CM  15885,12
CIO 1942,40
BTA  2409,76
CAISSE 239,95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cm 45415,49
cio 21621,03
bta 3728,17
caisse 976,22
rembt clt -286,56-186,64 -162,00
</t>
        </r>
      </text>
    </comment>
    <comment ref="R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CM  127568,31
CIO  27217,28
BTA  17955,21</t>
        </r>
        <r>
          <rPr>
            <sz val="9"/>
            <color indexed="81"/>
            <rFont val="Tahoma"/>
            <family val="2"/>
          </rPr>
          <t xml:space="preserve">
CAISSE 2949,80
</t>
        </r>
      </text>
    </comment>
    <comment ref="S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CM  109203,99
CIO 17155,84
BTA  17034,46
CAISSE 3837,17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CM  103235,98
CIO  15353,93
BTA  11833,78
CAIS  2853,22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CM 139273,78
CIO  18287,95
BTA  11666,75
CAISSE 3178,26
</t>
        </r>
      </text>
    </comment>
    <comment ref="V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CM  84733,09-10,04-27,65
CIO 21480,82
BTA   5034,17
CAIS  3611,82</t>
        </r>
      </text>
    </comment>
    <comment ref="W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CM 151474,46
CIO  26419,68
BTA  12461,18
CAISSE 2102,74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CM  244513,00
CIO 27741,55
BTA 18886,48
CAISSE 5787,07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CM     72468,13
CIO      4809,00
BTA    10794,01
CAISSE 1441,47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8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42 141,16
CIO  7 475,68
BTA  5 830,01
CAISSE  3498,29
</t>
        </r>
      </text>
    </comment>
    <comment ref="AA8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 95334,58-103,6
CIO  22065,36-687,73
BTA   1369,91
CAISSE  4203,96</t>
        </r>
      </text>
    </comment>
    <comment ref="AB8" authorId="1" shapeId="0" xr:uid="{00000000-0006-0000-0000-000016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   216 216,00
CIC     13 032,20
BTA      4 587,94
CAISSE 5564,84
</t>
        </r>
      </text>
    </comment>
    <comment ref="AC8" authorId="1" shapeId="0" xr:uid="{00000000-0006-0000-0000-000017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  532 682,28
CIC    50 442,74
BTA    10 521,89
CAISSE 5 903,56</t>
        </r>
      </text>
    </comment>
    <comment ref="AD8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  488 081,15
CIC        1 113,87
BTA     10 933,85
CAISSE 5 335,71</t>
        </r>
      </text>
    </comment>
    <comment ref="AE8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246566,31
CIC 1229,77
CAISSE 4751,82</t>
        </r>
      </text>
    </comment>
    <comment ref="AF8" authorId="1" shapeId="0" xr:uid="{00000000-0006-0000-0000-00001A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84107,80
CIO 13969,95
CAISSE  6000,43</t>
        </r>
      </text>
    </comment>
    <comment ref="AG8" authorId="1" shapeId="0" xr:uid="{00000000-0006-0000-0000-00001B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141 234,69
C1O   1230,00
CAISSE 3 378,94
</t>
        </r>
      </text>
    </comment>
    <comment ref="AH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223546,55
CIC 1089,74
CAISSE 4894,31
</t>
        </r>
      </text>
    </comment>
    <comment ref="AI8" authorId="1" shapeId="0" xr:uid="{00000000-0006-0000-0000-00001D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 231798,65
CAISSE 3845,16</t>
        </r>
      </text>
    </comment>
    <comment ref="AJ8" authorId="1" shapeId="0" xr:uid="{00000000-0006-0000-0000-00001E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257873,04
CIC 1302,00
CAISSE 6629,92</t>
        </r>
      </text>
    </comment>
    <comment ref="AK8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231581,63
CAISSE 1709,57</t>
        </r>
      </text>
    </comment>
    <comment ref="AL8" authorId="1" shapeId="0" xr:uid="{00000000-0006-0000-0000-000020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118201,54 - 4,16
CAISSE  4020,95
</t>
        </r>
      </text>
    </comment>
    <comment ref="AM8" authorId="1" shapeId="0" xr:uid="{00000000-0006-0000-0000-000021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   176228,70
CIC         528,00
CAISSE  3606,04</t>
        </r>
      </text>
    </comment>
    <comment ref="AO8" authorId="1" shapeId="0" xr:uid="{00000000-0006-0000-0000-000022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  532 682,28
CIC    50 442,74
BTA    10 521,89
CAISSE 5 903,56</t>
        </r>
      </text>
    </comment>
    <comment ref="AP8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  488 081,15
CIC        1 113,87
BTA     10 933,85
CAISSE 5 335,71</t>
        </r>
      </text>
    </comment>
    <comment ref="AQ8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246566,31
CIC 1229,77
CAISSE 4751,82</t>
        </r>
      </text>
    </comment>
    <comment ref="AR8" authorId="1" shapeId="0" xr:uid="{00000000-0006-0000-0000-000025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84107,80
CIO 13969,95
CAISSE  6000,43</t>
        </r>
      </text>
    </comment>
    <comment ref="AS8" authorId="1" shapeId="0" xr:uid="{00000000-0006-0000-0000-000026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141 234,69
C1O   1230,00
CAISSE 3 378,94
</t>
        </r>
      </text>
    </comment>
    <comment ref="AT8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223546,55
CIC 1089,74
CAISSE 4894,31
</t>
        </r>
      </text>
    </comment>
    <comment ref="AU8" authorId="1" shapeId="0" xr:uid="{00000000-0006-0000-0000-000028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 231798,65
CAISSE 3845,16</t>
        </r>
      </text>
    </comment>
    <comment ref="AV8" authorId="1" shapeId="0" xr:uid="{00000000-0006-0000-0000-000029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257873,04
CIC 1302,00
CAISSE 6629,92</t>
        </r>
      </text>
    </comment>
    <comment ref="J9" authorId="0" shapeId="0" xr:uid="{00000000-0006-0000-0000-00002A000000}">
      <text/>
    </comment>
    <comment ref="O9" authorId="2" shapeId="0" xr:uid="{00000000-0006-0000-0000-00002B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Fond de solidarité
Janvier OK</t>
        </r>
      </text>
    </comment>
    <comment ref="Q9" authorId="2" shapeId="0" xr:uid="{00000000-0006-0000-0000-00002C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Fond de solidarité
MARS
</t>
        </r>
      </text>
    </comment>
    <comment ref="R9" authorId="2" shapeId="0" xr:uid="{00000000-0006-0000-0000-00002D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Fond de solidarité
AVRIL</t>
        </r>
      </text>
    </comment>
    <comment ref="S9" authorId="2" shapeId="0" xr:uid="{00000000-0006-0000-0000-00002E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MAI 54590
JUIN  40424
</t>
        </r>
      </text>
    </comment>
    <comment ref="F10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Catherine :
rembt cvae 2019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" authorId="2" shapeId="0" xr:uid="{00000000-0006-0000-0000-000030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Avoir AM DCT</t>
        </r>
      </text>
    </comment>
    <comment ref="Q10" authorId="2" shapeId="0" xr:uid="{00000000-0006-0000-0000-000031000000}">
      <text>
        <r>
          <rPr>
            <b/>
            <sz val="9"/>
            <color indexed="81"/>
            <rFont val="Tahoma"/>
            <family val="2"/>
          </rPr>
          <t>rembt degrevement CFE 2020</t>
        </r>
      </text>
    </comment>
    <comment ref="R1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REMBT EXCEDENT CVAE 2020</t>
        </r>
      </text>
    </comment>
    <comment ref="S10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MCAMP REMBT FACT FRADIN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MCAMP REMBT FACT FRADIN</t>
        </r>
      </text>
    </comment>
    <comment ref="O11" authorId="0" shapeId="0" xr:uid="{00000000-0006-0000-0000-000035000000}">
      <text>
        <r>
          <rPr>
            <sz val="8"/>
            <color indexed="81"/>
            <rFont val="Tahoma"/>
            <family val="2"/>
          </rPr>
          <t xml:space="preserve">FONDS SOLIDARITE </t>
        </r>
        <r>
          <rPr>
            <sz val="9"/>
            <color indexed="81"/>
            <rFont val="Tahoma"/>
            <family val="2"/>
          </rPr>
          <t xml:space="preserve">
02/2021</t>
        </r>
      </text>
    </comment>
    <comment ref="Z11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APPRENTI 666,66
OPCO 405,9</t>
        </r>
      </text>
    </comment>
    <comment ref="F12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solde 03/20 :3756,71
04/2020 : 21086,62
05/2020 : 10489,99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" authorId="2" shapeId="0" xr:uid="{00000000-0006-0000-0000-000038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Rembt act partielle avril</t>
        </r>
      </text>
    </comment>
    <comment ref="J13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REMBT OPCOMMERCE FORMATION CACES</t>
        </r>
      </text>
    </comment>
    <comment ref="F20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catherine :
paca 8315,57
lcr mh interna :4000+38000+</t>
        </r>
        <r>
          <rPr>
            <b/>
            <sz val="9"/>
            <color indexed="81"/>
            <rFont val="Tahoma"/>
            <family val="2"/>
          </rPr>
          <t>21000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aluplast lcr 30/06 : 2344,80</t>
        </r>
        <r>
          <rPr>
            <b/>
            <sz val="9"/>
            <color indexed="81"/>
            <rFont val="Tahoma"/>
            <family val="2"/>
          </rPr>
          <t xml:space="preserve">
bg interna : 39763,77
fanathemes : 423,14
sud trading : 741,19
filantex : 726,31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mgm : 540
amscan : 797,12
chapron 3218,78
ptit clown 730,06
canson 1684,19
out of the blue 285,12
BEAUMONT 1009,92</t>
        </r>
      </text>
    </comment>
    <comment ref="G20" authorId="2" shapeId="0" xr:uid="{00000000-0006-0000-0000-00003B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BG
</t>
        </r>
      </text>
    </comment>
    <comment ref="H20" authorId="2" shapeId="0" xr:uid="{00000000-0006-0000-0000-00003C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Bg</t>
        </r>
      </text>
    </comment>
    <comment ref="I20" authorId="2" shapeId="0" xr:uid="{00000000-0006-0000-0000-00003D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BG</t>
        </r>
      </text>
    </comment>
    <comment ref="J20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MONDO</t>
        </r>
      </text>
    </comment>
    <comment ref="K20" authorId="2" shapeId="0" xr:uid="{00000000-0006-0000-0000-00003F000000}">
      <text>
        <r>
          <rPr>
            <b/>
            <sz val="9"/>
            <color indexed="81"/>
            <rFont val="Tahoma"/>
            <family val="2"/>
          </rPr>
          <t>larnac 300,00
proapro 739,71
petit clown 1354,57+2880,05
cmp 2797,20 +192,24
stc 963,24
leclerc 259,80 +421,08 +5,97-126
revillon 1087,40
santex 287,17 +472,01
decolum 19134,73 +2268,11
cemoi  2081,04
papeterie poitou 403,85
christian fabrication 1328,40
trinitaine 257,22
llopis 638,38
hamlet  2475,40
nappage  441,85
monterey  300,38
filantex  434,89
lotoquine 167,06
boland 778,11
imp lievre 2201,02
rubee  947,93</t>
        </r>
      </text>
    </comment>
    <comment ref="L20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rubee 1017,48+379,38
ptit clown 1925,63
santex 1228,20+189,82+225,82
cemoi 317,01
papeterie poitou 63,84+83,05+57,55
alphaform 574,82
christian fab 1906,20
leclerc 187,82+234,38+168,62+117,58+189,04+8,49+127,64+32,7+25,56
lotoquine 558,80+31,34
revillon 313,6
boland 633,51
lievre 132,00
la trinitaine 189,9</t>
        </r>
      </text>
    </comment>
    <comment ref="M20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RUGGIERI   2285,50
PTT CLOWN 1937,95
RUBEE   787,8
PROA PRO  598,27 +1228,82
OUT OF THE BLUE 151,68
IMPRIMERIE LIEVRE 380,78
</t>
        </r>
      </text>
    </comment>
    <comment ref="N20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nappage  678,47
out   402,42
lotoquine 150,36 +27,07
cotillon alsace  1176,96
lievre 187,88</t>
        </r>
      </text>
    </comment>
    <comment ref="O20" authorId="2" shapeId="0" xr:uid="{00000000-0006-0000-0000-000043000000}">
      <text>
        <r>
          <rPr>
            <sz val="8"/>
            <color indexed="81"/>
            <rFont val="Tahoma"/>
            <family val="2"/>
          </rPr>
          <t xml:space="preserve">CHRISTIAN FAB 161,10+459,30
OZ 202,6
LOTOQUINE 164,71
CMP 1095,48
ITI 588,59
STC 1162,05+216,00
BOLAND 704,16
IMP LIEVRE 272,21
ORIGINAL CUP 489,6
OUT OF THE BLUE 322,56
</t>
        </r>
      </text>
    </comment>
    <comment ref="P20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cofalu 1473,74
sandy 580,00
geditrof 101,61
paca import 2462,40
papeterie poitou 213,01
iti 39,26
canson 583,81
patrelle 1060,81
</t>
        </r>
      </text>
    </comment>
    <comment ref="Q20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bartl     382,12
tristar  380,04
clea  2646,00
imp lievre  375,5
santex  771,01
lg 2703,54
lotoquine  263,68
ameel   66,11
out  311,16
ardi 3019,39
geditrof  167,75
boland  1767,10 + 810,78
clairefontaine 718,42
cofalu  1952,68
c2m  396,08
petit clown 926,9
signabox 114,05
papeterie 22,08
leclerc 3,6
</t>
        </r>
      </text>
    </comment>
    <comment ref="R20" authorId="0" shapeId="0" xr:uid="{00000000-0006-0000-0000-000046000000}">
      <text>
        <r>
          <rPr>
            <sz val="9"/>
            <color indexed="81"/>
            <rFont val="Tahoma"/>
            <family val="2"/>
          </rPr>
          <t xml:space="preserve">LOTRONIC  745,84
CHRISTIAN FAB 2457,60
BG  1358,43 + 309,15
FESTA 281,57
SANTEX  693,76
CMP  1434,73
PATRELLE 430,3
LIEVRE 1039,99
CANSON  675,16
BOLAND  1175,8 +653,07 +892,24
COFALU  5092,07
ALSACE  1241,22 + 605,23
GEDITROF  263,81 + 138,75
BARTL  441,88
C2M  485,38
ECOCUP 382,03
STC  1778,21
ARDI 6586,27 + 2016,24
BREZAC  5466,32
JOJA  1866,69
BBA EMB 2415,55
LOTOQUINE 523,75  + 247,50
</t>
        </r>
      </text>
    </comment>
    <comment ref="S20" authorId="0" shapeId="0" xr:uid="{00000000-0006-0000-0000-000047000000}">
      <text>
        <r>
          <rPr>
            <sz val="8"/>
            <color indexed="81"/>
            <rFont val="Tahoma"/>
            <family val="2"/>
          </rPr>
          <t xml:space="preserve">TERRE DE SON 2643,02
COTILLONS ALSACE 606,22+530,93
PATRELLE 112,17
LOTRONIC  673,05
LIEVRE  970,47
DALVIN  990,00
RUGGIERI  13725,52+2120,19+30800,77
GEDITROF 5,08
FESTA  43,70
C2M  243,07
ALPHAFORM  661,61
RUBEE  743,40
SUD TRADING 1409,12
COFALU  1100,08
SANTEX 1682,50
NAPPAGE  1581,48
BOLAND -25,74
</t>
        </r>
      </text>
    </comment>
    <comment ref="T20" authorId="0" shapeId="0" xr:uid="{00000000-0006-0000-0000-000048000000}">
      <text>
        <r>
          <rPr>
            <sz val="9"/>
            <color indexed="81"/>
            <rFont val="Tahoma"/>
            <family val="2"/>
          </rPr>
          <t xml:space="preserve">NAPPAGE 572,54
DALVIN 266,40
LIEVRE 79,85
LOTOQUINE 28,85 +687,96
BOLAND 627,42
ALUPLAST 816,12
RUGGIERI 1094,11+790,6 +2133,76
CORDERIES  412,04
COTILLONS 606,24
PTT CLOWN 224,15
SANTEX  613,08 +1972,10
TOPTEX 498,00
FILANTEX 2587,20
OUT  553,88
JARDIN FR 1580,35
LECLERC  3,86
</t>
        </r>
      </text>
    </comment>
    <comment ref="U20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LOTOQUINE 90,82 +708,00+663,00
LIEVRE 111,32
RUGGIERI 8355,52
FERRERO 4561,88
CMP 4334,63 + 8621,39+2653,2
SANDY 6679,94
MONTEREY 1291,89
PAPETERIE POITOU 101,98
NAPPAGE 2511,00+ 729,13
OUT 2477,38 +336,38 + 795,29
AMEEL 4772,58
CEMOI 7566,04 + 1680,53+799,67
REVILLON 4269,12
PATRELLE 682,37+2550,78
HAMLET 3589,70
PROAPRO 862,18+253,58
KUBLI 748,46
CHRISTIAN 189,72
ECOCUP 1614,54
LECLERC 73,69 + 288,40
COFALU 3284,44
KOOPMAN 9852,27 + 5176,22
ITI 449,07
LA TRINITAINE 217,07
GEDITROF 11,87
FINDIS 390,58
FIZZY 1583,4
BBA EMB 6640,61
BOLAND 3398,70
STC 3045,69
PACA 11249,68
LEBLANC 1635,48
GMBH 648,00
SANTEX 2538,16 + 1043,4
VALGOURMAND 1699,40
DESPECHE 693,67
JOJA 2704,43
CLOWN 1596,86</t>
        </r>
      </text>
    </comment>
    <comment ref="V20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LIEVRE 2270,34
LOTOQUINE 504,00 + 150,17 +189,94 +51,20
MGM 1956,04
CMP 92,16 + 24,73
DECOLUM 969,29 + 89,74 +8591,04+10116,05+ 1030,32+ 345,84+532,61+3103,92
SANDY 7953,98 +1852,68
LECLERC 90,22
BOLAND 861,55 +858,16
ORIGINAL CUP 297,6
PAPETERIE POITOU 147,97
LEBLANC 3803,98 +2021,72
MEDIALEX 97,44
PACA IMPORT (rembt) -1080,00
STC 757,78
PYRAGRIC 1230,00
RUBEE 2373,00
REVILLON 8171,64 + 2469,15
TRINITAINE 403,65
PATRELLE 2385,29
CEMOI 9054,49 +2252,28
PROAPRO 988,97 +153,78
ARDI 2652,24
SANTEX 1859,37
KOOPMAN 4505,98 +141,84
FILANTEX 590,86
LOTRONIC 494,41
COTILLON ALSACE 518,96
CHRISTIAN FAB 103,32
</t>
        </r>
      </text>
    </comment>
    <comment ref="W20" authorId="0" shapeId="0" xr:uid="{00000000-0006-0000-0000-00004B000000}">
      <text>
        <r>
          <rPr>
            <sz val="9"/>
            <color indexed="81"/>
            <rFont val="Tahoma"/>
            <family val="2"/>
          </rPr>
          <t>LECLERC 401,80 + 92,36 +141,20 +483,19 +98,28
JARDIN France 655,87
France CARTE 302,52
TRINITAINE 256,08 +172,81 +255,69 +7,18
PAPETERIE POIT 908,8
PATRELLE 1154,21
C2M 284,18
AMEEL 712,32
HAMLET 1553,00 +593,38
LG 2115,18 + 545,38
PROAPRO 2214,71 +788,07 +1003,71
CEMOI 1691,82 +584,34
FIZZY 416,4
WECO 3029,52
CLEA 425,48 +890,94
BOLAND 1529,61
PETIT CLOWN 1525,39
ALPHAFORM 1109,74
SANDY 2101,82
BBA EMB 1540,49
RUBEE 1152,00
LIEVRE 513,47
BG 879,65 +175,93
NAPPAGE 2802,35
ALUPLAST 1231,98
SANTEX 1162,53 +289,77
LOTOQUINE 1392,6
CHRISTIAN FAB 614,77
ITI 413,94
WIDMANN 940,41
WOODBRASS 575,99
LLOPIS 1325,85</t>
        </r>
      </text>
    </comment>
    <comment ref="X20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ITI 313,24
C2M 136,54
CLAIREFONTAINE  1143,68
NAPPAGE 218,73
LIEVRE 477,84 +93,95
LECLERC 107,45 +82,62 +26,22
LOTOQUINE 231,43 +875,40
WIDMANN 655,72 +116,80
ALSACE 606,08
ORIGINAL CUP 540,00
COFALU 3494,86
AMSCAN 102,51
PROAPRO 1003,72
</t>
        </r>
      </text>
    </comment>
    <comment ref="Y20" authorId="0" shapeId="0" xr:uid="{00000000-0006-0000-0000-00004D000000}">
      <text>
        <r>
          <rPr>
            <sz val="9"/>
            <color indexed="81"/>
            <rFont val="Tahoma"/>
            <family val="2"/>
          </rPr>
          <t xml:space="preserve">LOTOQUINE 64,43
ARTIFETES 2428,2
SUD TRADING 1176,31
CMP  1762,93 + 1196,99
SANTEX 2491,77-439,88
CDA 2284,53
BOLAND 1700,18 +119,74
CHRISTIAN FAB  1145,47
PRO A PRO -1003,71
</t>
        </r>
      </text>
    </comment>
    <comment ref="Z20" authorId="1" shapeId="0" xr:uid="{00000000-0006-0000-0000-00004E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LOTOQUINE 99,58 +229,19
JOJA 1808,74
BG 2379,28
COFALU 3928,32
PETIT CLOWN 1112,11
PATRELLE 720,00
BOLAND 1575,50 +1117,28
WIDMANN 805,64
NAPPAGE 2868,20
CLAIREFONTAINE 1939,21</t>
        </r>
      </text>
    </comment>
    <comment ref="AA20" authorId="1" shapeId="0" xr:uid="{00000000-0006-0000-0000-00004F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LG 8410,83 + 6662,32 +3221,97
PATRELLE 1133,54
NAPPAGE 1474,66 +24,24 + 1319,36
ECOCUP 330,13 +318,13
CANSON 2751,88
BOLAND 1563,28 + 1884,81 +1895,19 +54,24 -123,12
LIEVRE 1272,1
KOOPMAN 6567,59
COTILLONS ALSACE 445,5 +2112,80
ALPHAFORM 3021,67
BIEMANS 1130,22
KOOPMAN 106,38
ITI 496,31 +1141,24
WIDMAN 723,27
OUT 1789,84
BARTL 1780,34 + 384,00 +24,35 -35,61
OZ 1209,31
COFALU 3480,09 +3567,02
LOTOQUINE 996,82 +231,85 +84,39+47,68
BG 3152,97
MGM 988,84
CASSELIN 323,28
DELTA 865,66
LECUYER 1654,8
CLAIRFONTAINE 823,06 +1528,94
CMP 3933,21
TRUSTPILLOT 2472,00
PLAYBOX 2933,40
PAPETERIE POUTOU 373,27
SUD TRADING 3251,41
LOTRONIC 952,68
IND VERBENERA 414,40
GOODMARK 404,88
CREAPRIME 960,00
ARDI 8284,40
CHRISTIAN FAB 2658,24
SANDY 291,89
INOVALLEY 578,88
¨POINTP 246,00
PTT CLOWN-48,72</t>
        </r>
      </text>
    </comment>
    <comment ref="AB20" authorId="1" shapeId="0" xr:uid="{00000000-0006-0000-0000-000050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SANTEX 1635,82+2038,68
COFALU 855,36 +7038,96 +4936,90 +13916,59
FESTA  281,57 +534,77
LOTOQUINE 79,69+3044,51
ALUPLAST 1913,64
C2M  1176,00 + 126,34
KOOPMAN 9326,47
COTILLONS ALSACE 5390,76+1074,47
RUBEE 1057,20
BIEMANS 141,10+136,18
BBA  5446,87 +14162,40 +1617,41
BG  10798,13
LIEVRE  1445,2
FIZZY  266,38
PATRELLE  424,36
CMP  5507,74+4059,86
STABILO  450,36
DELTA  155,74
PAPETERIE POITOU  1116,68+636,96
BOLAND 1743,35
LG  14912,76
OUT 1577,58
SANDY 1204,20
JORELLE  1396,80
CHRISTIAN FAB 1206,12
GOODMARK 651,80</t>
        </r>
      </text>
    </comment>
    <comment ref="AC20" authorId="1" shapeId="0" xr:uid="{00000000-0006-0000-0000-000051000000}">
      <text>
        <r>
          <rPr>
            <b/>
            <sz val="9"/>
            <color indexed="81"/>
            <rFont val="Tahoma"/>
            <family val="2"/>
          </rPr>
          <t xml:space="preserve">catherine:
</t>
        </r>
        <r>
          <rPr>
            <sz val="9"/>
            <color indexed="81"/>
            <rFont val="Tahoma"/>
            <family val="2"/>
          </rPr>
          <t>BG 22509,05 +4104,90 +5336,03
CMP 5734,81+ 518,11
SANTEX 270,00 +627,13
BOLAND 2017,87+ 5381,48 +1289,55
WIDMANN 845,91 +547,95
COT ALSACE 1145,20 +1105,54
NAPPAGE 1672,36+ 1384,5
TRISTAR 493,46 + 768,74
OZ 3562,49
FIZZI  560,40
MH 1900,80
RUBEE 1057,2
BREZAC 5690,18 +9230,68
LG 13396,92 +24821,79
ITI 536,44
ARDI 778,2
LIEVRE 3481,99
CLAIREFONTAINE 1405,9 +2065,45
KOOPMAN 14420,46
ALPHAFORM 1579,63 +1659,18
STC 2669,57
CONFETTIS 3309,00
C2M 435,17
LOTRONIC 879,00
SCPC 28659,18
DELTA 868,93 +421,20
COFALU 10756,65
CHRISTIAN FAB 1051,80
WECO 3724,22
LOTOQUINE 1933,74
PATRELLE 1343,05 +592,70
INOVALLEY 616,37
ARDI 14085,66
LLOPIS 1464,09</t>
        </r>
      </text>
    </comment>
    <comment ref="AD20" authorId="1" shapeId="0" xr:uid="{00000000-0006-0000-0000-000052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BREZAC 4407,19
BG 2320,93 +7096,08 +846,72
ALUPLAST 2093,93
WIDMANN 577,02
WECO 1910,40
C2M 1321,51
TRISTAR 335,30 +1249,44
NAPPAGE 1388,95 +1704,44
ORIGINAL CUP 896,16
France INVENDUS 9171,72
LIEVRE 6234,7
CHRISTIAN FAB, 840,72 +840,72
ALSACE 625,54
ECOCUP 1706,05 +1980,60
TERRE DE SON 6046,47
CONFETTIS 10799,28
FIZZY 883,13 + 39,6
OZ  2058,94
BBA  371,13
ALPHAFORM  1388,53
COFALU 4196,74
LG 5819,1
ARDI 2686,42 +15346,32
LOTOQUINE 1704,98
BARTL 783,6
LOTRONIC 1079,00
BOLAND 1916,35
OUT  1650,63
DALVIN 198,00
SANTEX 5847,53
LLOPIS  533,85
RAJA 262,80
</t>
        </r>
      </text>
    </comment>
    <comment ref="AE20" authorId="1" shapeId="0" xr:uid="{00000000-0006-0000-0000-000053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INOVALLEY 1016,39
FILANTEX 3048,78
STC 1200,35
BG 3877,98 +745,11 +4511,32
ALSACE 798,59 +974,65
GOODMARK 318,36
CHRISTIAN FAB 840,72 +476,45
BBA 172,8 2766,82
FESTA 229,29
C2M 545,88
LIEVRE 1653,94
ALPHAFORM 540,11
TRISTAR 1949,72
COFALU 3488,54
KOOPMAN 8688,15
LOTOQUINE 342,22
BIEMANS 328,4
FR INVENDU 4337,4
LG 4906,98
BREZAC 8403,82
SANTEX 856,14</t>
        </r>
      </text>
    </comment>
    <comment ref="AF20" authorId="1" shapeId="0" xr:uid="{00000000-0006-0000-0000-000054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INOVALLEY 920,20
BOLAND 937,32 +2645,42-2149,68
DELTA 444,46
CREAPRIME 480,00
LIEVRE 442,70
LG 3067,33
ITI 1301,55
CLAIRFONTAINE 2947,88
IND VERBENERA  1186,55
STC 1826,02
NAPPAGE 3196,14
MONTEREY 2582,03
ALUPLAST 1774,64
BREZAC  1098,12
MODA SERVER 564,54
</t>
        </r>
      </text>
    </comment>
    <comment ref="AG20" authorId="1" shapeId="0" xr:uid="{00000000-0006-0000-0000-000055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CMP 3069,32 + 5545,71+187,23
MONTEREY 239,40 +596,12
GOODMARK 718,88
COT ALSACE 2365,3 +1970,59
LG 518,40 +6218,70
NAPPAGE 2064,14
BG 2360,66 +887,36
PAPETERIE 1180,33
PATRELLE 804,19 +4811,48
CLEA 3064,66
SANDY 18876,67
INOVALLEY 95,04
HAMLET 4275,76
COFALU 2922,05 +987,84 +112,9
OUT 3490,1
CEMOI 8109,53 +1817,25
KOOPMAN 13577,63
RUGGIERI 65399,99
REVILLON 4653,00
BOLAND 2181,28 + 1203,03
PROAPRO 1803,75
AMEEL 3976,88 +112,26
JOJA 2335,34
PACA 34119,57
DECOLUM 2590,08 +10415,16
HUBEI KING 17065,95
JARDIN DE FR 1892,76
SANTEX 2346,12
ECOCUP 3234,89
GS1 972,00
LLOPIS 1634,74 + 1634,74</t>
        </r>
      </text>
    </comment>
    <comment ref="AH20" authorId="1" shapeId="0" xr:uid="{00000000-0006-0000-0000-000056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BBA 689,40
COFALU 986,11
REVILLON 5821,12 +492,99 +2763,93
DECOLUM 3912,52 +5653,32 +104,83+230,23+4658,09-4762,92
ALPHAFORM 1278,06 +1988,32-9,12
KUBLI 1296,00
BIEMANS 479,67
PATRELLE 4393,14 +1399,41
KOOPMAN 6370,39
LOTOQUINE 2234,03 +475,12
RUBEE 2385,6
HAMLET 3934,22 +628,50
CEMOI 12054,71 +1450,07
BOLAND 337,3
WIDMANN 1148,08
LOTRONIC 736,49
PTT CLOWN 1699,82
SANTEX 394,84
SANDY 6151,68
TAPBALL 5378,57
GOODMARK 37,8
BG 2902,86
NAPPAGE 600,85
COT ALSACE 3278,9
ARDI 4432,35 +3277,34
LG 1588,5
DELTA 320,40
FIZZY 290,30 + 308,70
LEBLANC 2720,33 +4658,09
RUGGIERI 65399,99
LIEVRE 3979,08
PROAPRO 34,12
STC 2449,05
</t>
        </r>
        <r>
          <rPr>
            <sz val="10"/>
            <color indexed="81"/>
            <rFont val="Tahoma"/>
            <family val="2"/>
          </rPr>
          <t>LLOPIS -1634,74</t>
        </r>
      </text>
    </comment>
    <comment ref="AI20" authorId="1" shapeId="0" xr:uid="{00000000-0006-0000-0000-000057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SANTEX 1887,44 +1039,69 +902,51
PROAPRO 2083,98 +593,69 +783,23 +1702,49
BG 1694,40 +338,88
RUGGIERI 3508,45
HAMLET 1384,5 +304,5 +149,76
PAPETERIE POIT 363,55
LEBLANC 2510,23 + 1309,34
DECOLUM 1402,8-1406,75
SANDY 3608,35 +589,40 +542,37
LIEVRE 729,04
PACA 10230,00+2772,00 +73691,51
BBA 471
KOOPMAN  5226,41
LOTOQUNE 4166,36
PATRELLE 706,46
COFALU 2753,42 +407,81
NAPPAGE  2504,4
LIDIS 2976,36
LG 2405,25
WIDMANN 1513,06
LOTRONIC 604,19
CHRISTIAN FAB 11249,28
CLAIREFONTAINE 1540,15
LLOPIS  590,88
BOLAND -18,39
</t>
        </r>
      </text>
    </comment>
    <comment ref="AJ20" authorId="1" shapeId="0" xr:uid="{00000000-0006-0000-0000-000058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COT ALSACE 856,55
PROAPRO 1855,39
PACA 4431,60 + 8708,8
LOTOQUINE 631,05 +2037,48
LIEVRE 941,71
ORIGINAL CUP 570,72
IND VERBENERA 1125,06
SANTEX 907,80
COFALU 1602,72
JORELLE 1116,72
</t>
        </r>
      </text>
    </comment>
    <comment ref="AK20" authorId="1" shapeId="0" xr:uid="{00000000-0006-0000-0000-000059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BOLAND 1409,59
STC 2755,95
LOTOQUINE 708,56 + 1248,00
LOTRONIC 2616,90
SANDY 1875,46
PACA 15958,46
ARDI 2164,90
LIEVRE 69,32
COFALU 5736,78
GOODMARK 772,04
ORIGINAL CUP 64,68
SANTEX 4271,48
CDA 782,08
RUGGIERI  5396,86
NAPPAGE  4155,83
HUBEI KING 36413,05
CLAIREFONTAINE 3027,11 +72,26
KOOPMAN 10800,73
WIDMANN-173,52</t>
        </r>
      </text>
    </comment>
    <comment ref="AL20" authorId="1" shapeId="0" xr:uid="{00000000-0006-0000-0000-00005A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FIZZY 754,66
PATRELLE 1443,41
PACA 20839,56
LOTOQUINE 126,94 + 347,88
LIEVRE 1235,09
BG 3722,46 + 46491,09
LG 7306,86
CLAIREFONTAINE 2520,28 + 4025,61
CMP 2598,1 +1201,40
SANTEX 1332,40
JOJA 1976,12
PAPETERIE 1735,78
BOLAND 977,54
TRISTAR  869,91
FESTA 97,20
ECOCUP 554,09
OUT 4079,74
TOPTEX 315,00
INOVALLEY 1825,13
RUGGIERI 1677,6
FILFA 239,28
</t>
        </r>
      </text>
    </comment>
    <comment ref="AM20" authorId="1" shapeId="0" xr:uid="{00000000-0006-0000-0000-00005B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BBA 6022,18
ALPHAFORM 1182,37
DELTA 1214,18 + 352,33
COFALU 14349,08
CMP 3450,24
SANDY 2612,16
KOOPMAN 14125,67
WIDMANN 2532,25 + 849,98
CANSON 764,68
ARDI 5929,44
LOTOQUINE 972,12 +7311,58 +1454,24 +452,5 +91,78
PAPETERIE 1950,13
COTILLONS ALSACE 1729,44 + 1151,26 
LG 25402,86
LOTRONIC 1771,06
BIEMANS 3163,10
SOFPO 23019,15
AKOR 1229,47
NAPPAGE 7928,57
MONTEREY 839,28
CLAIREFONTAINE 1404,97 + 2102,53
BOLAND 3217,11
ALUPLAST 1592,02
LIEVRE 2735,36
PLAYBOX 2153,80
GOODMARK 291,92
ECOCUP 236,33
PALETTES SERV  2628,00
HOLZ BI BA BUTZE 917,6
SANTEX 3499,21
FILANTEX 64,36
PATRELLE 1556,42
</t>
        </r>
      </text>
    </comment>
    <comment ref="H21" authorId="2" shapeId="0" xr:uid="{00000000-0006-0000-0000-00005C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mhi lampion</t>
        </r>
      </text>
    </comment>
    <comment ref="J21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PETIT CLOWN 217
AUTERIE  447,12
NLC DECO 901,5
ITI 112,10
PRO A PRO 617,36
LIEVRE 157,22
RUBEE 530,87
AMEEL 4950,84
LEBLANC 2615,9
Out of the blue 1899,60
LECLERC 508,40
COFALU 230,5
TOPTEX 243,6
ALPHAFORM 1086,37</t>
        </r>
      </text>
    </comment>
    <comment ref="W21" authorId="2" shapeId="0" xr:uid="{00000000-0006-0000-0000-00005E000000}">
      <text>
        <r>
          <rPr>
            <b/>
            <sz val="9"/>
            <color indexed="81"/>
            <rFont val="Tahoma"/>
            <family val="2"/>
          </rPr>
          <t>Thomas POTIER:Illumination Location et vente
DECOLUM 1764,65 +518,64 +718,08
LEBLANC 620,53 +4106,39 +1623,62</t>
        </r>
      </text>
    </comment>
    <comment ref="X21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 xml:space="preserve">ARTIFICE 
RUGGIERI 2069,59
COBRA 6210,58 + 910,38
</t>
        </r>
      </text>
    </comment>
    <comment ref="Z21" authorId="1" shapeId="0" xr:uid="{00000000-0006-0000-0000-000060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MH</t>
        </r>
      </text>
    </comment>
    <comment ref="AA21" authorId="1" shapeId="0" xr:uid="{00000000-0006-0000-0000-000061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MH</t>
        </r>
      </text>
    </comment>
    <comment ref="AB21" authorId="1" shapeId="0" xr:uid="{00000000-0006-0000-0000-000062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MH</t>
        </r>
      </text>
    </comment>
    <comment ref="AC21" authorId="1" shapeId="0" xr:uid="{00000000-0006-0000-0000-000063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MH</t>
        </r>
      </text>
    </comment>
    <comment ref="AI21" authorId="2" shapeId="0" xr:uid="{00000000-0006-0000-0000-000064000000}">
      <text>
        <r>
          <rPr>
            <b/>
            <sz val="9"/>
            <color indexed="81"/>
            <rFont val="Tahoma"/>
            <family val="2"/>
          </rPr>
          <t xml:space="preserve">Thomas POTIER:Illumination Location et vente
</t>
        </r>
      </text>
    </comment>
    <comment ref="F22" authorId="2" shapeId="0" xr:uid="{00000000-0006-0000-0000-000065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LG</t>
        </r>
      </text>
    </comment>
    <comment ref="G22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 xml:space="preserve">
PAPETERIE POITOU 3546,6</t>
        </r>
        <r>
          <rPr>
            <sz val="9"/>
            <color indexed="81"/>
            <rFont val="Tahoma"/>
            <family val="2"/>
          </rPr>
          <t xml:space="preserve">
LG   209
TAPBALL 3576,96
FRADIN 2584,78
CLEA 968
CHRISTIAN 85,57
ALPHAFORM 2585,98+2969,9</t>
        </r>
      </text>
    </comment>
    <comment ref="H22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 xml:space="preserve">ALPHAFORM 1762,50 +402+616,8
BOLAND 607,47
NAPPAGE 634,36
SANDY 40,50
ARTIFETES 851,02
2M DISTRIBUTION 1527,55
INOVALLEY 7679,76+812,76
BBA 612
SUD TRADING 452,05
LOTOQUINE 174,65
CUP 555,72
CHATRON 73,80
ECO CUP REMBT -298,8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 xml:space="preserve">
creaprime 120,00
chatron  249,60
filfa 782,08
iti 589,70
jorelle  1037,52
holi 372,00
out  383,04
lotoquine 75,48+109,07
santex  1074,57
imp lievre  89,33
sud trading  731,14
mondo  4853,4
tendances editions 280,58
nappage  857,41
PAPETERIE POITOU 3546,60</t>
        </r>
      </text>
    </comment>
    <comment ref="K22" authorId="2" shapeId="0" xr:uid="{00000000-0006-0000-0000-000069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Lotoquine</t>
        </r>
      </text>
    </comment>
    <comment ref="W22" authorId="2" shapeId="0" xr:uid="{00000000-0006-0000-0000-00006A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Christian Fab</t>
        </r>
      </text>
    </comment>
    <comment ref="F23" authorId="2" shapeId="0" xr:uid="{00000000-0006-0000-0000-00006B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Cofalu
</t>
        </r>
      </text>
    </comment>
    <comment ref="I23" authorId="2" shapeId="0" xr:uid="{00000000-0006-0000-0000-00006C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Du fournisseur restant
</t>
        </r>
      </text>
    </comment>
    <comment ref="J23" authorId="2" shapeId="0" xr:uid="{00000000-0006-0000-0000-00006D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autre...</t>
        </r>
      </text>
    </comment>
    <comment ref="W23" authorId="2" shapeId="0" xr:uid="{00000000-0006-0000-0000-00006E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MHI</t>
        </r>
      </text>
    </comment>
    <comment ref="F24" authorId="2" shapeId="0" xr:uid="{00000000-0006-0000-0000-00006F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CMP</t>
        </r>
      </text>
    </comment>
    <comment ref="C38" authorId="2" shapeId="0" xr:uid="{00000000-0006-0000-0000-000070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2012,11 edf</t>
        </r>
      </text>
    </comment>
    <comment ref="F38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 xml:space="preserve">catherine :
edf 562
eau : 369,54
engie 162,04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2" shapeId="0" xr:uid="{00000000-0006-0000-0000-000072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Elec:771,42</t>
        </r>
      </text>
    </comment>
    <comment ref="H38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EDF 778,42</t>
        </r>
        <r>
          <rPr>
            <sz val="9"/>
            <color indexed="81"/>
            <rFont val="Tahoma"/>
            <family val="2"/>
          </rPr>
          <t xml:space="preserve">
ENGIE 161,71</t>
        </r>
      </text>
    </comment>
    <comment ref="J38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EDF 778,97
ENGIE 197,40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8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elect 1913,38
gaz 2894,58</t>
        </r>
      </text>
    </comment>
    <comment ref="O38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 xml:space="preserve">EDF 1414,00
EAU -13,97
</t>
        </r>
      </text>
    </comment>
    <comment ref="P38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 xml:space="preserve">edf 1105,93
gaz 1658,45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8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 xml:space="preserve">edf 683,76
engie 329,38
</t>
        </r>
      </text>
    </comment>
    <comment ref="R38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EDF 584,6
EAU 166,07 + 63,70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8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 xml:space="preserve">EDF 693,78
</t>
        </r>
      </text>
    </comment>
    <comment ref="U38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EDF 
GAZ</t>
        </r>
      </text>
    </comment>
    <comment ref="V38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EDF 640,96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8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 xml:space="preserve">EDF 837,78
EAU 299,23
GAZ 621,9
</t>
        </r>
      </text>
    </comment>
    <comment ref="X38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EDF 1505,34</t>
        </r>
      </text>
    </comment>
    <comment ref="Y38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EDF 2089,63
GAZ 2131,72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8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 xml:space="preserve">elect 2038,18
</t>
        </r>
      </text>
    </comment>
    <comment ref="AA38" authorId="1" shapeId="0" xr:uid="{00000000-0006-0000-0000-000081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EDF 1852,42
ENGIE 2455,45</t>
        </r>
      </text>
    </comment>
    <comment ref="AC38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 xml:space="preserve">edf 1030,82
engie 873,34
</t>
        </r>
      </text>
    </comment>
    <comment ref="AD38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>EDF 745,07
EAU  53,85 + 165,06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8" authorId="1" shapeId="0" xr:uid="{00000000-0006-0000-0000-000084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EDF 670,79
GAZ 159,27
</t>
        </r>
      </text>
    </comment>
    <comment ref="AF38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EDF 632,14
</t>
        </r>
      </text>
    </comment>
    <comment ref="AG38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EDF  646,67
GAZ 163,12</t>
        </r>
      </text>
    </comment>
    <comment ref="AH38" authorId="1" shapeId="0" xr:uid="{00000000-0006-0000-0000-000087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EDF 566,95</t>
        </r>
      </text>
    </comment>
    <comment ref="AI38" authorId="1" shapeId="0" xr:uid="{00000000-0006-0000-0000-000088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EDF 668,71
EAU 153,3
ENGIE 181,28
</t>
        </r>
      </text>
    </comment>
    <comment ref="AJ38" authorId="1" shapeId="0" xr:uid="{00000000-0006-0000-0000-000089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EDF 1123,84</t>
        </r>
      </text>
    </comment>
    <comment ref="AK38" authorId="1" shapeId="0" xr:uid="{00000000-0006-0000-0000-00008A00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edf 1697,38
GAZ 1523,72</t>
        </r>
      </text>
    </comment>
    <comment ref="AM38" authorId="1" shapeId="0" xr:uid="{00000000-0006-0000-0000-00008B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EDF 4391,02
GAZ 2205,45</t>
        </r>
      </text>
    </comment>
    <comment ref="C39" authorId="2" shapeId="0" xr:uid="{00000000-0006-0000-0000-00008C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microgat</t>
        </r>
      </text>
    </comment>
    <comment ref="N39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 xml:space="preserve">BBA EMBALLAGES
</t>
        </r>
      </text>
    </comment>
    <comment ref="O39" authorId="0" shapeId="0" xr:uid="{00000000-0006-0000-0000-00008E000000}">
      <text>
        <r>
          <rPr>
            <sz val="8"/>
            <color indexed="81"/>
            <rFont val="Tahoma"/>
            <family val="2"/>
          </rPr>
          <t xml:space="preserve">BBA EMBALLAGES 1400,24
</t>
        </r>
      </text>
    </comment>
    <comment ref="AK39" authorId="1" shapeId="0" xr:uid="{00000000-0006-0000-0000-00008F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BUREAU VALLEE 39,00
LECLERC 82,75 +90,17
</t>
        </r>
      </text>
    </comment>
    <comment ref="I40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>gm system 996,84+129,6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40" authorId="1" shapeId="0" xr:uid="{00000000-0006-0000-0000-000091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ADAPEI 408,77 +787,13</t>
        </r>
      </text>
    </comment>
    <comment ref="D42" authorId="2" shapeId="0" xr:uid="{00000000-0006-0000-0000-000092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cyberscope 60</t>
        </r>
      </text>
    </comment>
    <comment ref="K42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>europcar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2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europcar</t>
        </r>
      </text>
    </comment>
    <comment ref="M42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 xml:space="preserve">EUROPCAR 139,43
</t>
        </r>
      </text>
    </comment>
    <comment ref="O42" authorId="0" shapeId="0" xr:uid="{00000000-0006-0000-0000-000096000000}">
      <text>
        <r>
          <rPr>
            <sz val="9"/>
            <color indexed="81"/>
            <rFont val="Tahoma"/>
            <family val="2"/>
          </rPr>
          <t>VLOK 180,67</t>
        </r>
      </text>
    </comment>
    <comment ref="T42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>EUROPCAR</t>
        </r>
      </text>
    </comment>
    <comment ref="U42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>EUROPCAR</t>
        </r>
      </text>
    </comment>
    <comment ref="W42" authorId="0" shapeId="0" xr:uid="{00000000-0006-0000-0000-000099000000}">
      <text>
        <r>
          <rPr>
            <b/>
            <sz val="9"/>
            <color indexed="81"/>
            <rFont val="Tahoma"/>
            <family val="2"/>
          </rPr>
          <t>EUROPCAR 221,08</t>
        </r>
      </text>
    </comment>
    <comment ref="X42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 xml:space="preserve">VLOK 180,67
</t>
        </r>
      </text>
    </comment>
    <comment ref="Y42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EUROPCAR 139,64
</t>
        </r>
      </text>
    </comment>
    <comment ref="AD42" authorId="1" shapeId="0" xr:uid="{00000000-0006-0000-0000-00009C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EUROPCAR 120,19
</t>
        </r>
      </text>
    </comment>
    <comment ref="AE42" authorId="1" shapeId="0" xr:uid="{00000000-0006-0000-0000-00009D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EUROPCAR 1587,83 +2073,36
AIR LIQUIDE 224,00</t>
        </r>
      </text>
    </comment>
    <comment ref="AF42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>EUROPCAR 489,93</t>
        </r>
      </text>
    </comment>
    <comment ref="AG42" authorId="0" shapeId="0" xr:uid="{00000000-0006-0000-0000-00009F000000}">
      <text>
        <r>
          <rPr>
            <b/>
            <sz val="9"/>
            <color indexed="81"/>
            <rFont val="Tahoma"/>
            <family val="2"/>
          </rPr>
          <t>EUROPCAR 294,46 +155,88</t>
        </r>
      </text>
    </comment>
    <comment ref="AH42" authorId="1" shapeId="0" xr:uid="{00000000-0006-0000-0000-0000A0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EUROPCAR 1415,33</t>
        </r>
      </text>
    </comment>
    <comment ref="AK42" authorId="1" shapeId="0" xr:uid="{00000000-0006-0000-0000-0000A1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VLOK</t>
        </r>
      </text>
    </comment>
    <comment ref="F43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 xml:space="preserve">s2n : 60,00
loca recup : 64,03*+64,03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>LOCA RECUPER 64,03</t>
        </r>
        <r>
          <rPr>
            <sz val="9"/>
            <color indexed="81"/>
            <rFont val="Tahoma"/>
            <family val="2"/>
          </rPr>
          <t xml:space="preserve">
ADAPEI 984,48
S2N 120</t>
        </r>
      </text>
    </comment>
    <comment ref="H43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LOCA RECUPER 342,43
S2N 120,00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>locarecuper 64,03+64,03</t>
        </r>
        <r>
          <rPr>
            <sz val="9"/>
            <color indexed="81"/>
            <rFont val="Tahoma"/>
            <family val="2"/>
          </rPr>
          <t xml:space="preserve">
s2n 240,00
adapei 984,48
microgat 143,00
</t>
        </r>
      </text>
    </comment>
    <comment ref="J43" authorId="0" shapeId="0" xr:uid="{00000000-0006-0000-0000-0000A6000000}">
      <text>
        <r>
          <rPr>
            <sz val="9"/>
            <color indexed="81"/>
            <rFont val="Tahoma"/>
            <family val="2"/>
          </rPr>
          <t xml:space="preserve">LOCARECUPER 64,03
s2n 120,00
microgat 94,00
</t>
        </r>
      </text>
    </comment>
    <comment ref="K43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>autosur 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 xml:space="preserve">locarecuper 42,9
microgat 28,00
</t>
        </r>
      </text>
    </comment>
    <comment ref="M43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S2N 120+ 120</t>
        </r>
      </text>
    </comment>
    <comment ref="N43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 xml:space="preserve">s2n 120
loca recuper 64,03
microgat 45,00
</t>
        </r>
      </text>
    </comment>
    <comment ref="O43" authorId="0" shapeId="0" xr:uid="{00000000-0006-0000-0000-0000AB000000}">
      <text>
        <r>
          <rPr>
            <sz val="8"/>
            <color indexed="81"/>
            <rFont val="Tahoma"/>
            <family val="2"/>
          </rPr>
          <t xml:space="preserve">LOCARECUPER  64,03
S2N 120,00
FERJOUX 108
</t>
        </r>
      </text>
    </comment>
    <comment ref="P43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 xml:space="preserve">loca recuper 64,03+85,16
</t>
        </r>
      </text>
    </comment>
    <comment ref="Q43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 xml:space="preserve">loca recuper  64,03
s2n 120,00
leclerc 25,34 +16,32
</t>
        </r>
      </text>
    </comment>
    <comment ref="R43" authorId="0" shapeId="0" xr:uid="{00000000-0006-0000-0000-0000AE000000}">
      <text>
        <r>
          <rPr>
            <sz val="9"/>
            <color indexed="81"/>
            <rFont val="Tahoma"/>
            <family val="2"/>
          </rPr>
          <t>CPTOIR DES LOGES 89,10
LOCARECUPER 359,28
S2N 120
LECLERC 89,26
ADAPEI 998,76
SC AUTO  585,25</t>
        </r>
      </text>
    </comment>
    <comment ref="S43" authorId="0" shapeId="0" xr:uid="{00000000-0006-0000-0000-0000AF000000}">
      <text>
        <r>
          <rPr>
            <sz val="9"/>
            <color indexed="81"/>
            <rFont val="Tahoma"/>
            <family val="2"/>
          </rPr>
          <t xml:space="preserve">NORAUTO 135,8
LOCARECUPER 64,03
FRADIN 3445,25
S2N 120,00
MICROGAT 45,00+1506
</t>
        </r>
      </text>
    </comment>
    <comment ref="U43" authorId="0" shapeId="0" xr:uid="{00000000-0006-0000-0000-0000B0000000}">
      <text>
        <r>
          <rPr>
            <b/>
            <sz val="8"/>
            <color indexed="81"/>
            <rFont val="Tahoma"/>
            <family val="2"/>
          </rPr>
          <t>LOCARECUPER 64,03
S2N 120,00 +120
MOQUAIS 486,3
ADAPEI 998,76
NORAUTO 12,95</t>
        </r>
        <r>
          <rPr>
            <sz val="9"/>
            <color indexed="81"/>
            <rFont val="Tahoma"/>
            <family val="2"/>
          </rPr>
          <t xml:space="preserve">
KAERCHER 65,73
AUTO 44 25,00</t>
        </r>
      </text>
    </comment>
    <comment ref="V43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>LOCARECUPER 517,68 +141,79
SC AUTO 335,44</t>
        </r>
      </text>
    </comment>
    <comment ref="W43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>AD 130,25</t>
        </r>
        <r>
          <rPr>
            <sz val="9"/>
            <color indexed="81"/>
            <rFont val="Tahoma"/>
            <family val="2"/>
          </rPr>
          <t xml:space="preserve">
MOQUAIS 222,9
LOCA RECUPER 64,03
FRADIN 3445,25
S2N 120,00</t>
        </r>
      </text>
    </comment>
    <comment ref="X43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>S2N 480,00
ADAPEI 998,76
LOCA RECUPER 64,03
E44 7,50
MGM 171,60
MOQUAIS 475,20
CIGEC 713,64</t>
        </r>
      </text>
    </comment>
    <comment ref="Y43" authorId="0" shapeId="0" xr:uid="{00000000-0006-0000-0000-0000B4000000}">
      <text>
        <r>
          <rPr>
            <b/>
            <sz val="9"/>
            <color indexed="81"/>
            <rFont val="Tahoma"/>
            <family val="2"/>
          </rPr>
          <t>S2N 120
MGM 876,00</t>
        </r>
      </text>
    </comment>
    <comment ref="Z43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 xml:space="preserve">s2n 120
loca recuper 64,03 +1256,16
</t>
        </r>
      </text>
    </comment>
    <comment ref="AA43" authorId="1" shapeId="0" xr:uid="{00000000-0006-0000-0000-0000B6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S2N 120,00
LOCA RECUPER 63,60</t>
        </r>
      </text>
    </comment>
    <comment ref="AB43" authorId="1" shapeId="0" xr:uid="{00000000-0006-0000-0000-0000B7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S2N 120,00
MICROGAT 681,00+881
ADAPEI 136,08</t>
        </r>
      </text>
    </comment>
    <comment ref="AC43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 xml:space="preserve">loca recuper  63,60+63,60
ADAPEI 3005,52
</t>
        </r>
      </text>
    </comment>
    <comment ref="AD43" authorId="0" shapeId="0" xr:uid="{00000000-0006-0000-0000-0000B9000000}">
      <text>
        <r>
          <rPr>
            <sz val="9"/>
            <color indexed="81"/>
            <rFont val="Tahoma"/>
            <family val="2"/>
          </rPr>
          <t xml:space="preserve">LOCARECUPER  63,6
MICROGAT 74,00 +338,00
</t>
        </r>
      </text>
    </comment>
    <comment ref="AE43" authorId="1" shapeId="0" xr:uid="{00000000-0006-0000-0000-0000BA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METAL FER 192,00
MICROGAT 75,00 +421,00
S2N 120,00
MOQUAIS 1058,70
LOCA RECUPER 373,68</t>
        </r>
      </text>
    </comment>
    <comment ref="AF43" authorId="1" shapeId="0" xr:uid="{00000000-0006-0000-0000-0000BB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MICROGAT 464,00
LOCA RECUPER 63,60
</t>
        </r>
      </text>
    </comment>
    <comment ref="AG43" authorId="0" shapeId="0" xr:uid="{00000000-0006-0000-0000-0000BC000000}">
      <text>
        <r>
          <rPr>
            <b/>
            <sz val="8"/>
            <color indexed="81"/>
            <rFont val="Tahoma"/>
            <family val="2"/>
          </rPr>
          <t>LOCARECUPER541,08
S2N 120,00 +240 +120
SC AUTO 1052,26</t>
        </r>
      </text>
    </comment>
    <comment ref="AH43" authorId="1" shapeId="0" xr:uid="{00000000-0006-0000-0000-0000BD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GAMM VERT 33,80
LECLERC 95,10 +75,75 + 87,00
CPTOIR LOGES 184,90 -389,95
LOCA RECUPER 63,6
ATPB 1686,00
</t>
        </r>
      </text>
    </comment>
    <comment ref="AI43" authorId="1" shapeId="0" xr:uid="{00000000-0006-0000-0000-0000BE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LOCA RECUP 63,6
ADAPEI 680,76
</t>
        </r>
      </text>
    </comment>
    <comment ref="AJ43" authorId="1" shapeId="0" xr:uid="{00000000-0006-0000-0000-0000BF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LOCA RECUP 63,60
MICROGAT 1274,00
S2N 120,00 +240,00</t>
        </r>
      </text>
    </comment>
    <comment ref="AK43" authorId="1" shapeId="0" xr:uid="{00000000-0006-0000-0000-0000C0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LOCARECUP 653,04
MICROGAT 47,00
S2N 120,00
FRADIN 5206,18
NORAUTO 27,98
</t>
        </r>
      </text>
    </comment>
    <comment ref="AL43" authorId="1" shapeId="0" xr:uid="{00000000-0006-0000-0000-0000C1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SC AUTO 948,43
S2N  120,00</t>
        </r>
      </text>
    </comment>
    <comment ref="C44" authorId="2" shapeId="0" xr:uid="{00000000-0006-0000-0000-0000C2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cigec: 1374,31
force inter: 418,90
mg maint: 292,80
microgate: 119,00
Moquais: 587,40
</t>
        </r>
      </text>
    </comment>
    <comment ref="D44" authorId="2" shapeId="0" xr:uid="{00000000-0006-0000-0000-0000C3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delta secu 426,23+152,43
apave: 1032
moquais:2481,90
A2CI 418,9</t>
        </r>
      </text>
    </comment>
    <comment ref="E44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 xml:space="preserve">catherine :
delta 964,5
a2si  418,9
chubb equipement incendie 3383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 xml:space="preserve">chronofeu 1337,24
apave : 632,40 Reparation camion: 2449*
A2CI :418,90
</t>
        </r>
      </text>
    </comment>
    <comment ref="G44" authorId="0" shapeId="0" xr:uid="{00000000-0006-0000-0000-0000C6000000}">
      <text>
        <r>
          <rPr>
            <sz val="9"/>
            <color indexed="81"/>
            <rFont val="Tahoma"/>
            <family val="2"/>
          </rPr>
          <t xml:space="preserve">
DELTA SECU 426,23
DELTA TELESURV  152,43
A2CI 418,9</t>
        </r>
      </text>
    </comment>
    <comment ref="H44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>A2CI 418,90</t>
        </r>
        <r>
          <rPr>
            <sz val="9"/>
            <color indexed="81"/>
            <rFont val="Tahoma"/>
            <family val="2"/>
          </rPr>
          <t xml:space="preserve">
COMUTEX 782,38
SPECTRUM 817,20
APAVE 609,00
</t>
        </r>
      </text>
    </comment>
    <comment ref="I44" authorId="0" shapeId="0" xr:uid="{00000000-0006-0000-0000-0000C8000000}">
      <text>
        <r>
          <rPr>
            <sz val="9"/>
            <color indexed="81"/>
            <rFont val="Tahoma"/>
            <family val="2"/>
          </rPr>
          <t xml:space="preserve">safe 1471,74
force 418,90
chubb 2554,36
cyberscope  60,00
</t>
        </r>
      </text>
    </comment>
    <comment ref="J44" authorId="2" shapeId="0" xr:uid="{00000000-0006-0000-0000-0000C9000000}">
      <text>
        <r>
          <rPr>
            <b/>
            <sz val="9"/>
            <color indexed="81"/>
            <rFont val="Tahoma"/>
            <family val="2"/>
          </rPr>
          <t xml:space="preserve">Thomas POTIER:
</t>
        </r>
        <r>
          <rPr>
            <sz val="9"/>
            <color indexed="81"/>
            <rFont val="Tahoma"/>
            <family val="2"/>
          </rPr>
          <t>force interactive blog 792€
cyberscope 180
CHUBB INCENDIE 426,23
delta telesurv 152,43
force interactive 418,9
chronofeu 1775,92</t>
        </r>
      </text>
    </comment>
    <comment ref="K44" authorId="2" shapeId="0" xr:uid="{00000000-0006-0000-0000-0000CA000000}">
      <text>
        <r>
          <rPr>
            <b/>
            <sz val="9"/>
            <color indexed="81"/>
            <rFont val="Tahoma"/>
            <family val="2"/>
          </rPr>
          <t xml:space="preserve">a2ci 418,9
</t>
        </r>
      </text>
    </comment>
    <comment ref="L44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>a2ci  418,9
thaunay   216,00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4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>FORCE 418,9
APAVE 1792,2
CYBERSCOPE 1694,40</t>
        </r>
      </text>
    </comment>
    <comment ref="N44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>thaunay 216,00
cador 361,36
force 418,9
chronofeu 1337,24</t>
        </r>
      </text>
    </comment>
    <comment ref="O44" authorId="0" shapeId="0" xr:uid="{00000000-0006-0000-0000-0000CE000000}">
      <text>
        <r>
          <rPr>
            <sz val="8"/>
            <color indexed="81"/>
            <rFont val="Tahoma"/>
            <family val="2"/>
          </rPr>
          <t xml:space="preserve">THAUNAY 216,00+216,00
APAVE 457,39
FORCE INTER 418,9+4445,05+195
CIGEC 1385,20
SHUTTERSTOCK 214,8
</t>
        </r>
      </text>
    </comment>
    <comment ref="P44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>cador 1445,44+361,36
cyberscope 60,00</t>
        </r>
        <r>
          <rPr>
            <sz val="9"/>
            <color indexed="81"/>
            <rFont val="Tahoma"/>
            <family val="2"/>
          </rPr>
          <t xml:space="preserve">
thaunay 216
chubb 431,81+154,42
force 418,9
</t>
        </r>
      </text>
    </comment>
    <comment ref="Q44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 xml:space="preserve">thaunay 216,00
force  418,9
cyberscope  60,00
</t>
        </r>
      </text>
    </comment>
    <comment ref="R44" authorId="0" shapeId="0" xr:uid="{00000000-0006-0000-0000-0000D1000000}">
      <text>
        <r>
          <rPr>
            <sz val="9"/>
            <color indexed="81"/>
            <rFont val="Tahoma"/>
            <family val="2"/>
          </rPr>
          <t xml:space="preserve">THAUNAY 216,00
SAFE  1140,54
APAVE 624,52
A2CI 418,9
</t>
        </r>
      </text>
    </comment>
    <comment ref="S44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>COMUTEX 796,97
THAUNAY 216,00
DELTA SECU 431,81+154,42</t>
        </r>
        <r>
          <rPr>
            <sz val="9"/>
            <color indexed="81"/>
            <rFont val="Tahoma"/>
            <family val="2"/>
          </rPr>
          <t xml:space="preserve">
CADOR 361,36</t>
        </r>
      </text>
    </comment>
    <comment ref="T44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 xml:space="preserve">FORCE 418,9 +418,9
SAFE 331,14
</t>
        </r>
      </text>
    </comment>
    <comment ref="U44" authorId="0" shapeId="0" xr:uid="{00000000-0006-0000-0000-0000D4000000}">
      <text>
        <r>
          <rPr>
            <b/>
            <sz val="8"/>
            <color indexed="81"/>
            <rFont val="Tahoma"/>
            <family val="2"/>
          </rPr>
          <t>THAUNAY 216,00+ 216,00
CHUBB 2601,12
FORCE 418,90 + 792,00</t>
        </r>
      </text>
    </comment>
    <comment ref="V44" authorId="0" shapeId="0" xr:uid="{00000000-0006-0000-0000-0000D5000000}">
      <text>
        <r>
          <rPr>
            <b/>
            <sz val="9"/>
            <color indexed="81"/>
            <rFont val="Tahoma"/>
            <family val="2"/>
          </rPr>
          <t>CADOR 361,36
DELTA 154,42+431,81
ISTOCK 418,00
THAUNAY 216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4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>THAUNAY 216,00</t>
        </r>
      </text>
    </comment>
    <comment ref="X44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>CYBERSCOPE 180+316,8
THAUNAY 216,00
FORCE 418,9+418,9+418,9</t>
        </r>
      </text>
    </comment>
    <comment ref="Y44" authorId="0" shapeId="0" xr:uid="{00000000-0006-0000-0000-0000D8000000}">
      <text>
        <r>
          <rPr>
            <b/>
            <sz val="9"/>
            <color indexed="81"/>
            <rFont val="Tahoma"/>
            <family val="2"/>
          </rPr>
          <t xml:space="preserve">FORCE 418,9
APAVE 642,11
CYBERSCOPE 324,00+1370,40
THAUNAY 216,00
DELTA SECU 154,45 + 431,84
</t>
        </r>
      </text>
    </comment>
    <comment ref="Z44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>thaunay 216,00
force 418,9
APAVE 776,16
CHRONOFEU 1453,56</t>
        </r>
      </text>
    </comment>
    <comment ref="AA44" authorId="1" shapeId="0" xr:uid="{00000000-0006-0000-0000-0000DA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APAVE 480,48
CIGEC 1444,33
CYBERSCOPE 60,00
THAUNAY 216,00
FORCE 418,9</t>
        </r>
      </text>
    </comment>
    <comment ref="AB44" authorId="1" shapeId="0" xr:uid="{00000000-0006-0000-0000-0000DB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FORCE INTER 4877,05
DELTA SECU 457,72 +163,69
CHUBB 1378,80
THAUNAY  432,00</t>
        </r>
      </text>
    </comment>
    <comment ref="AC44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 xml:space="preserve">thaunay 432,00
force  625,62
</t>
        </r>
      </text>
    </comment>
    <comment ref="AD44" authorId="0" shapeId="0" xr:uid="{00000000-0006-0000-0000-0000DD000000}">
      <text>
        <r>
          <rPr>
            <sz val="9"/>
            <color indexed="81"/>
            <rFont val="Tahoma"/>
            <family val="2"/>
          </rPr>
          <t xml:space="preserve">THAUNAY 432,00
</t>
        </r>
      </text>
    </comment>
    <comment ref="AE44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>APAVE 665,28
SAFE SECU 1163,10
CHUBB 802,27+457,72+163,69
COMUTEX 424,09
CYBERSCOPE 60,00
THAUNAY 432,00</t>
        </r>
      </text>
    </comment>
    <comment ref="AF44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 xml:space="preserve">FORCE 276,25+418,9
CHUBB 2697,88
THAUNAY 432,00
</t>
        </r>
      </text>
    </comment>
    <comment ref="AG44" authorId="0" shapeId="0" xr:uid="{00000000-0006-0000-0000-0000E0000000}">
      <text>
        <r>
          <rPr>
            <b/>
            <sz val="8"/>
            <color indexed="81"/>
            <rFont val="Tahoma"/>
            <family val="2"/>
          </rPr>
          <t>THAUNAY 432,00
FORCE 1675,6 +418,90
MICROGAT 419,00</t>
        </r>
      </text>
    </comment>
    <comment ref="AH44" authorId="1" shapeId="0" xr:uid="{00000000-0006-0000-0000-0000E1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CHUBB 457,72 + 163,69
CADOR 1092,75
THAUNAY 432
FORCE 418,9</t>
        </r>
      </text>
    </comment>
    <comment ref="AI44" authorId="1" shapeId="0" xr:uid="{00000000-0006-0000-0000-0000E2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APAVE 711,48 +480,48
THAUNAY 432,00
FORCE 418,90
SAFE 1559,10</t>
        </r>
      </text>
    </comment>
    <comment ref="AJ44" authorId="1" shapeId="0" xr:uid="{00000000-0006-0000-0000-0000E3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CYBERSCOPE 316,80
FORCE 418,90
</t>
        </r>
      </text>
    </comment>
    <comment ref="AK44" authorId="1" shapeId="0" xr:uid="{00000000-0006-0000-0000-0000E4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FORCE 3024,00 +418,9
THAUNAY 432,00 + 432,00
CHRONOFEU 1583,84
CYBERSCOPE 324,00
CHUBB INCENDIE 163,70 +457,73
</t>
        </r>
      </text>
    </comment>
    <comment ref="AL44" authorId="1" shapeId="0" xr:uid="{00000000-0006-0000-0000-0000E5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CADOR 746,71
CHUBB 115,92
MG MAINTENANCE 375,00
APAVE 1412,82
THAUNAY 432,00
FORCE 418,90
</t>
        </r>
      </text>
    </comment>
    <comment ref="AM44" authorId="1" shapeId="0" xr:uid="{00000000-0006-0000-0000-0000E6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CIGEC 1524,02
TRUSTPILOT 3708,00
COGIR 2730,00
THAUNAY 432,00
FORCE 418,9</t>
        </r>
      </text>
    </comment>
    <comment ref="G45" authorId="2" shapeId="0" xr:uid="{00000000-0006-0000-0000-0000E7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Reglement sur juillet</t>
        </r>
      </text>
    </comment>
    <comment ref="M45" authorId="0" shapeId="0" xr:uid="{00000000-0006-0000-0000-0000E8000000}">
      <text>
        <r>
          <rPr>
            <b/>
            <sz val="9"/>
            <color indexed="81"/>
            <rFont val="Tahoma"/>
            <family val="2"/>
          </rPr>
          <t xml:space="preserve">SMA 654,16
BURGOS 10892,37 +4351,85
</t>
        </r>
      </text>
    </comment>
    <comment ref="Y45" authorId="0" shapeId="0" xr:uid="{00000000-0006-0000-0000-0000E9000000}">
      <text>
        <r>
          <rPr>
            <b/>
            <sz val="9"/>
            <color indexed="81"/>
            <rFont val="Tahoma"/>
            <family val="2"/>
          </rPr>
          <t xml:space="preserve">BURGOS 19526,72-3500
</t>
        </r>
      </text>
    </comment>
    <comment ref="AD45" authorId="1" shapeId="0" xr:uid="{00000000-0006-0000-0000-0000EA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BURGOS 98,08</t>
        </r>
      </text>
    </comment>
    <comment ref="AH45" authorId="1" shapeId="0" xr:uid="{00000000-0006-0000-0000-0000EB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BURGOS 10897,53
CIC HCLE 25,37
</t>
        </r>
      </text>
    </comment>
    <comment ref="D46" authorId="2" shapeId="0" xr:uid="{00000000-0006-0000-0000-0000EC00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Hussiers
KPMG:1441,51</t>
        </r>
      </text>
    </comment>
    <comment ref="E46" authorId="0" shapeId="0" xr:uid="{00000000-0006-0000-0000-0000ED000000}">
      <text>
        <r>
          <rPr>
            <b/>
            <sz val="9"/>
            <color indexed="81"/>
            <rFont val="Tahoma"/>
            <family val="2"/>
          </rPr>
          <t xml:space="preserve">kpmg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6" authorId="0" shapeId="0" xr:uid="{00000000-0006-0000-0000-0000EE000000}">
      <text>
        <r>
          <rPr>
            <b/>
            <sz val="9"/>
            <color indexed="81"/>
            <rFont val="Tahoma"/>
            <family val="2"/>
          </rPr>
          <t xml:space="preserve">COM CPTE 4147,20
</t>
        </r>
        <r>
          <rPr>
            <sz val="9"/>
            <color indexed="81"/>
            <rFont val="Tahoma"/>
            <family val="2"/>
          </rPr>
          <t xml:space="preserve">KPMG 738
</t>
        </r>
      </text>
    </comment>
    <comment ref="H46" authorId="0" shapeId="0" xr:uid="{00000000-0006-0000-0000-0000EF000000}">
      <text>
        <r>
          <rPr>
            <b/>
            <sz val="9"/>
            <color indexed="81"/>
            <rFont val="Tahoma"/>
            <family val="2"/>
          </rPr>
          <t>KPMG 4781,46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 shapeId="0" xr:uid="{00000000-0006-0000-0000-0000F0000000}">
      <text>
        <r>
          <rPr>
            <b/>
            <sz val="9"/>
            <color indexed="81"/>
            <rFont val="Tahoma"/>
            <family val="2"/>
          </rPr>
          <t>KPMG 4781,46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 shapeId="0" xr:uid="{00000000-0006-0000-0000-0000F1000000}">
      <text>
        <r>
          <rPr>
            <b/>
            <sz val="9"/>
            <color indexed="81"/>
            <rFont val="Tahoma"/>
            <family val="2"/>
          </rPr>
          <t>fidal 4230+1500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 shapeId="0" xr:uid="{00000000-0006-0000-0000-0000F2000000}">
      <text>
        <r>
          <rPr>
            <b/>
            <sz val="9"/>
            <color indexed="81"/>
            <rFont val="Tahoma"/>
            <family val="2"/>
          </rPr>
          <t xml:space="preserve">kpmg 1855,51 + 685
adm judiciaire 4514,4
fidal 4230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6" authorId="0" shapeId="0" xr:uid="{00000000-0006-0000-0000-0000F3000000}">
      <text>
        <r>
          <rPr>
            <sz val="9"/>
            <color indexed="81"/>
            <rFont val="Tahoma"/>
            <family val="2"/>
          </rPr>
          <t>GREFFE TC 358,55
HUMEAU 2821,50
KPMG 1044,3 +8877,54
FIDAL 4211,24
BURGOS 3500,00</t>
        </r>
      </text>
    </comment>
    <comment ref="N46" authorId="0" shapeId="0" xr:uid="{00000000-0006-0000-0000-0000F4000000}">
      <text>
        <r>
          <rPr>
            <b/>
            <sz val="9"/>
            <color indexed="81"/>
            <rFont val="Tahoma"/>
            <family val="2"/>
          </rPr>
          <t>com priseur 1871,41</t>
        </r>
      </text>
    </comment>
    <comment ref="O46" authorId="0" shapeId="0" xr:uid="{00000000-0006-0000-0000-0000F5000000}">
      <text>
        <r>
          <rPr>
            <sz val="8"/>
            <color indexed="81"/>
            <rFont val="Tahoma"/>
            <family val="2"/>
          </rPr>
          <t>ADJU 2000,00+2000,00</t>
        </r>
      </text>
    </comment>
    <comment ref="Q46" authorId="0" shapeId="0" xr:uid="{00000000-0006-0000-0000-0000F6000000}">
      <text>
        <r>
          <rPr>
            <b/>
            <sz val="9"/>
            <color indexed="81"/>
            <rFont val="Tahoma"/>
            <family val="2"/>
          </rPr>
          <t xml:space="preserve">kpmg 1044,30
ajup 2000,00
</t>
        </r>
      </text>
    </comment>
    <comment ref="R46" authorId="0" shapeId="0" xr:uid="{00000000-0006-0000-0000-0000F7000000}">
      <text>
        <r>
          <rPr>
            <b/>
            <sz val="9"/>
            <color indexed="81"/>
            <rFont val="Tahoma"/>
            <family val="2"/>
          </rPr>
          <t xml:space="preserve">AJUP 2000,00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6" authorId="0" shapeId="0" xr:uid="{00000000-0006-0000-0000-0000F8000000}">
      <text>
        <r>
          <rPr>
            <b/>
            <sz val="9"/>
            <color indexed="81"/>
            <rFont val="Tahoma"/>
            <family val="2"/>
          </rPr>
          <t>FIDAL 2007,74
KPMG 9495,6+2208,8
COMCPTE 4042,5
ADM JUD 2000,00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6" authorId="0" shapeId="0" xr:uid="{00000000-0006-0000-0000-0000F9000000}">
      <text>
        <r>
          <rPr>
            <b/>
            <sz val="9"/>
            <color indexed="81"/>
            <rFont val="Tahoma"/>
            <family val="2"/>
          </rPr>
          <t xml:space="preserve">AJUP 2000,00
</t>
        </r>
      </text>
    </comment>
    <comment ref="U46" authorId="0" shapeId="0" xr:uid="{00000000-0006-0000-0000-0000FA000000}">
      <text>
        <r>
          <rPr>
            <b/>
            <sz val="9"/>
            <color indexed="81"/>
            <rFont val="Tahoma"/>
            <family val="2"/>
          </rPr>
          <t>AJUP</t>
        </r>
      </text>
    </comment>
    <comment ref="V46" authorId="0" shapeId="0" xr:uid="{00000000-0006-0000-0000-0000FB000000}">
      <text>
        <r>
          <rPr>
            <b/>
            <sz val="9"/>
            <color indexed="81"/>
            <rFont val="Tahoma"/>
            <family val="2"/>
          </rPr>
          <t>AJUP 2000
KPMG 1384,40</t>
        </r>
      </text>
    </comment>
    <comment ref="W46" authorId="0" shapeId="0" xr:uid="{00000000-0006-0000-0000-0000FC000000}">
      <text>
        <r>
          <rPr>
            <b/>
            <sz val="9"/>
            <color indexed="81"/>
            <rFont val="Tahoma"/>
            <family val="2"/>
          </rPr>
          <t>AJUP 2000,00
KPMG 655,9</t>
        </r>
      </text>
    </comment>
    <comment ref="X46" authorId="0" shapeId="0" xr:uid="{00000000-0006-0000-0000-0000FD000000}">
      <text>
        <r>
          <rPr>
            <b/>
            <sz val="9"/>
            <color indexed="81"/>
            <rFont val="Tahoma"/>
            <family val="2"/>
          </rPr>
          <t xml:space="preserve">KPMG 741,71
AJUP 2000,00
</t>
        </r>
      </text>
    </comment>
    <comment ref="Y46" authorId="0" shapeId="0" xr:uid="{00000000-0006-0000-0000-0000FE000000}">
      <text>
        <r>
          <rPr>
            <sz val="9"/>
            <color indexed="81"/>
            <rFont val="Tahoma"/>
            <family val="2"/>
          </rPr>
          <t>KPMG 7221,12 +623,6
BURGOS 3500,00
AJUP 2000,00</t>
        </r>
      </text>
    </comment>
    <comment ref="Z46" authorId="1" shapeId="0" xr:uid="{00000000-0006-0000-0000-0000FF00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KPMG 2366,4 +2482,00
AJUP 2000,00</t>
        </r>
      </text>
    </comment>
    <comment ref="AA46" authorId="1" shapeId="0" xr:uid="{00000000-0006-0000-0000-000000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ADM JUD 2000,00
HUMEAU 4490,95
GREFFETC 797,77</t>
        </r>
      </text>
    </comment>
    <comment ref="AC46" authorId="0" shapeId="0" xr:uid="{00000000-0006-0000-0000-000001010000}">
      <text>
        <r>
          <rPr>
            <b/>
            <sz val="9"/>
            <color indexed="81"/>
            <rFont val="Tahoma"/>
            <family val="2"/>
          </rPr>
          <t xml:space="preserve">kpmg 1044,30
ajup 2000,00
</t>
        </r>
      </text>
    </comment>
    <comment ref="AE46" authorId="0" shapeId="0" xr:uid="{00000000-0006-0000-0000-000002010000}">
      <text>
        <r>
          <rPr>
            <b/>
            <sz val="9"/>
            <color indexed="81"/>
            <rFont val="Tahoma"/>
            <family val="2"/>
          </rPr>
          <t>FIDAL 5834,76
KPMG 9779,53 +5721,60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6" authorId="0" shapeId="0" xr:uid="{00000000-0006-0000-0000-000003010000}">
      <text>
        <r>
          <rPr>
            <b/>
            <sz val="9"/>
            <color indexed="81"/>
            <rFont val="Tahoma"/>
            <family val="2"/>
          </rPr>
          <t xml:space="preserve">AJUP 2000,00
</t>
        </r>
      </text>
    </comment>
    <comment ref="AG46" authorId="0" shapeId="0" xr:uid="{00000000-0006-0000-0000-000004010000}">
      <text>
        <r>
          <rPr>
            <b/>
            <sz val="9"/>
            <color indexed="81"/>
            <rFont val="Tahoma"/>
            <family val="2"/>
          </rPr>
          <t>AJUP</t>
        </r>
      </text>
    </comment>
    <comment ref="AK46" authorId="1" shapeId="0" xr:uid="{00000000-0006-0000-0000-000005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KPMG 9242,68
KPMG PAIE 5134,94</t>
        </r>
      </text>
    </comment>
    <comment ref="F47" authorId="2" shapeId="0" xr:uid="{00000000-0006-0000-0000-000006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20264-1784
FAC 142 =&gt; 18480</t>
        </r>
      </text>
    </comment>
    <comment ref="C48" authorId="2" shapeId="0" xr:uid="{00000000-0006-0000-0000-000007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facebook: 750
facebook: 560,82
BING: 121,77
Quintard: 30</t>
        </r>
      </text>
    </comment>
    <comment ref="D48" authorId="2" shapeId="0" xr:uid="{00000000-0006-0000-0000-000008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facebook:196,72
microsoft: 38,74
google:657,07</t>
        </r>
      </text>
    </comment>
    <comment ref="E48" authorId="0" shapeId="0" xr:uid="{00000000-0006-0000-0000-000009010000}">
      <text>
        <r>
          <rPr>
            <b/>
            <sz val="9"/>
            <color indexed="81"/>
            <rFont val="Tahoma"/>
            <family val="2"/>
          </rPr>
          <t>catherine :
google 1516
slap 3420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8" authorId="0" shapeId="0" xr:uid="{00000000-0006-0000-0000-00000A010000}">
      <text>
        <r>
          <rPr>
            <b/>
            <sz val="9"/>
            <color indexed="81"/>
            <rFont val="Tahoma"/>
            <family val="2"/>
          </rPr>
          <t>GOOGLE : 1181,58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8" authorId="0" shapeId="0" xr:uid="{00000000-0006-0000-0000-00000B010000}">
      <text>
        <r>
          <rPr>
            <b/>
            <sz val="9"/>
            <color indexed="81"/>
            <rFont val="Tahoma"/>
            <family val="2"/>
          </rPr>
          <t>SLAP 3420
THAUNAY 180,00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0" shapeId="0" xr:uid="{00000000-0006-0000-0000-00000C010000}">
      <text>
        <r>
          <rPr>
            <b/>
            <sz val="9"/>
            <color indexed="81"/>
            <rFont val="Tahoma"/>
            <family val="2"/>
          </rPr>
          <t>google548,15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2" shapeId="0" xr:uid="{00000000-0006-0000-0000-00000D010000}">
      <text>
        <r>
          <rPr>
            <b/>
            <sz val="9"/>
            <color indexed="81"/>
            <rFont val="Tahoma"/>
            <family val="2"/>
          </rPr>
          <t xml:space="preserve">FACEBOOK 20,00
thaunay 216,00
tabula rasa 1548
google 807,77
</t>
        </r>
      </text>
    </comment>
    <comment ref="K48" authorId="0" shapeId="0" xr:uid="{00000000-0006-0000-0000-00000E010000}">
      <text>
        <r>
          <rPr>
            <b/>
            <sz val="9"/>
            <color indexed="81"/>
            <rFont val="Tahoma"/>
            <family val="2"/>
          </rPr>
          <t>google 802,45+300</t>
        </r>
        <r>
          <rPr>
            <sz val="9"/>
            <color indexed="81"/>
            <rFont val="Tahoma"/>
            <family val="2"/>
          </rPr>
          <t xml:space="preserve">
facebook 34,99
</t>
        </r>
      </text>
    </comment>
    <comment ref="L48" authorId="0" shapeId="0" xr:uid="{00000000-0006-0000-0000-00000F010000}">
      <text>
        <r>
          <rPr>
            <b/>
            <sz val="9"/>
            <color indexed="81"/>
            <rFont val="Tahoma"/>
            <family val="2"/>
          </rPr>
          <t xml:space="preserve">google 400,00
</t>
        </r>
      </text>
    </comment>
    <comment ref="M48" authorId="0" shapeId="0" xr:uid="{00000000-0006-0000-0000-000010010000}">
      <text>
        <r>
          <rPr>
            <b/>
            <sz val="9"/>
            <color indexed="81"/>
            <rFont val="Tahoma"/>
            <family val="2"/>
          </rPr>
          <t xml:space="preserve">GOOGLE 500,00 +500,00
</t>
        </r>
      </text>
    </comment>
    <comment ref="N48" authorId="0" shapeId="0" xr:uid="{00000000-0006-0000-0000-000011010000}">
      <text>
        <r>
          <rPr>
            <b/>
            <sz val="9"/>
            <color indexed="81"/>
            <rFont val="Tahoma"/>
            <family val="2"/>
          </rPr>
          <t xml:space="preserve">radio gatine 456
google  500 +500
</t>
        </r>
      </text>
    </comment>
    <comment ref="O48" authorId="0" shapeId="0" xr:uid="{00000000-0006-0000-0000-000012010000}">
      <text>
        <r>
          <rPr>
            <sz val="9"/>
            <color indexed="81"/>
            <rFont val="Tahoma"/>
            <family val="2"/>
          </rPr>
          <t xml:space="preserve">GOOGLE 500,00
TRUSTPILOT 2472,00
</t>
        </r>
      </text>
    </comment>
    <comment ref="P48" authorId="0" shapeId="0" xr:uid="{00000000-0006-0000-0000-000013010000}">
      <text>
        <r>
          <rPr>
            <b/>
            <sz val="9"/>
            <color indexed="81"/>
            <rFont val="Tahoma"/>
            <family val="2"/>
          </rPr>
          <t>google 500,00 + 500,00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8" authorId="0" shapeId="0" xr:uid="{00000000-0006-0000-0000-000014010000}">
      <text>
        <r>
          <rPr>
            <b/>
            <sz val="9"/>
            <color indexed="81"/>
            <rFont val="Tahoma"/>
            <family val="2"/>
          </rPr>
          <t>google 500,00</t>
        </r>
      </text>
    </comment>
    <comment ref="R48" authorId="0" shapeId="0" xr:uid="{00000000-0006-0000-0000-000015010000}">
      <text>
        <r>
          <rPr>
            <sz val="9"/>
            <color indexed="81"/>
            <rFont val="Tahoma"/>
            <family val="2"/>
          </rPr>
          <t xml:space="preserve">GOOGLE 500,00+ 500,00
PUZZLE CENTRE 221,20
</t>
        </r>
      </text>
    </comment>
    <comment ref="T48" authorId="0" shapeId="0" xr:uid="{00000000-0006-0000-0000-000016010000}">
      <text>
        <r>
          <rPr>
            <b/>
            <sz val="9"/>
            <color indexed="81"/>
            <rFont val="Tahoma"/>
            <family val="2"/>
          </rPr>
          <t>GOOGLE 500,00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8" authorId="0" shapeId="0" xr:uid="{00000000-0006-0000-0000-000017010000}">
      <text>
        <r>
          <rPr>
            <b/>
            <sz val="9"/>
            <color indexed="81"/>
            <rFont val="Tahoma"/>
            <family val="2"/>
          </rPr>
          <t>GOOGLE 500,00 + 500
PUZZLE 306,80</t>
        </r>
      </text>
    </comment>
    <comment ref="V48" authorId="0" shapeId="0" xr:uid="{00000000-0006-0000-0000-000018010000}">
      <text>
        <r>
          <rPr>
            <b/>
            <sz val="9"/>
            <color indexed="81"/>
            <rFont val="Tahoma"/>
            <family val="2"/>
          </rPr>
          <t>GOOGLE</t>
        </r>
      </text>
    </comment>
    <comment ref="W48" authorId="0" shapeId="0" xr:uid="{00000000-0006-0000-0000-000019010000}">
      <text>
        <r>
          <rPr>
            <b/>
            <sz val="9"/>
            <color indexed="81"/>
            <rFont val="Tahoma"/>
            <family val="2"/>
          </rPr>
          <t>GOOGLE 500 +500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48" authorId="0" shapeId="0" xr:uid="{00000000-0006-0000-0000-00001A010000}">
      <text>
        <r>
          <rPr>
            <b/>
            <sz val="9"/>
            <color indexed="81"/>
            <rFont val="Tahoma"/>
            <family val="2"/>
          </rPr>
          <t>GOOGLE 500,00+500</t>
        </r>
      </text>
    </comment>
    <comment ref="Y48" authorId="0" shapeId="0" xr:uid="{00000000-0006-0000-0000-00001B010000}">
      <text>
        <r>
          <rPr>
            <b/>
            <sz val="9"/>
            <color indexed="81"/>
            <rFont val="Tahoma"/>
            <family val="2"/>
          </rPr>
          <t>RADIO GATINE 724,80</t>
        </r>
        <r>
          <rPr>
            <sz val="9"/>
            <color indexed="81"/>
            <rFont val="Tahoma"/>
            <family val="2"/>
          </rPr>
          <t xml:space="preserve">
GOOGLE 500,00</t>
        </r>
      </text>
    </comment>
    <comment ref="Z48" authorId="0" shapeId="0" xr:uid="{00000000-0006-0000-0000-00001C010000}">
      <text>
        <r>
          <rPr>
            <b/>
            <sz val="9"/>
            <color indexed="81"/>
            <rFont val="Tahoma"/>
            <family val="2"/>
          </rPr>
          <t xml:space="preserve">google  500 +500
</t>
        </r>
      </text>
    </comment>
    <comment ref="AA48" authorId="1" shapeId="0" xr:uid="{00000000-0006-0000-0000-00001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500,00+500,00+500,00</t>
        </r>
      </text>
    </comment>
    <comment ref="AB48" authorId="1" shapeId="0" xr:uid="{00000000-0006-0000-0000-00001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441,32+500+500+500+500</t>
        </r>
      </text>
    </comment>
    <comment ref="AC48" authorId="0" shapeId="0" xr:uid="{00000000-0006-0000-0000-00001F010000}">
      <text>
        <r>
          <rPr>
            <b/>
            <sz val="9"/>
            <color indexed="81"/>
            <rFont val="Tahoma"/>
            <family val="2"/>
          </rPr>
          <t>google 500,00 +189,01+500,00+500,00+500,00+500,00+500,00</t>
        </r>
      </text>
    </comment>
    <comment ref="AD48" authorId="0" shapeId="0" xr:uid="{00000000-0006-0000-0000-000020010000}">
      <text>
        <r>
          <rPr>
            <sz val="9"/>
            <color indexed="81"/>
            <rFont val="Tahoma"/>
            <family val="2"/>
          </rPr>
          <t xml:space="preserve">GOOGLE 496,94+ 500,00+ 500,00 + 500,00 +500,00
+500,00
</t>
        </r>
      </text>
    </comment>
    <comment ref="AE48" authorId="1" shapeId="0" xr:uid="{00000000-0006-0000-0000-000021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500,00 +98,08
</t>
        </r>
      </text>
    </comment>
    <comment ref="AF48" authorId="0" shapeId="0" xr:uid="{00000000-0006-0000-0000-000022010000}">
      <text>
        <r>
          <rPr>
            <b/>
            <sz val="9"/>
            <color indexed="81"/>
            <rFont val="Tahoma"/>
            <family val="2"/>
          </rPr>
          <t>GOOGLE 297,57 +500,00</t>
        </r>
        <r>
          <rPr>
            <sz val="9"/>
            <color indexed="81"/>
            <rFont val="Tahoma"/>
            <family val="2"/>
          </rPr>
          <t xml:space="preserve">
RADIO GATINE 1279,20</t>
        </r>
      </text>
    </comment>
    <comment ref="AG48" authorId="0" shapeId="0" xr:uid="{00000000-0006-0000-0000-000023010000}">
      <text>
        <r>
          <rPr>
            <b/>
            <sz val="9"/>
            <color indexed="81"/>
            <rFont val="Tahoma"/>
            <family val="2"/>
          </rPr>
          <t>GOOGLE 295,75 +500</t>
        </r>
      </text>
    </comment>
    <comment ref="AH48" authorId="1" shapeId="0" xr:uid="{00000000-0006-0000-0000-000024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296,98 +500,00</t>
        </r>
      </text>
    </comment>
    <comment ref="AI48" authorId="1" shapeId="0" xr:uid="{00000000-0006-0000-0000-000025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262,90 +500,00
NR COM 708,00</t>
        </r>
      </text>
    </comment>
    <comment ref="AJ48" authorId="1" shapeId="0" xr:uid="{00000000-0006-0000-0000-000026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296,04 +500,00
</t>
        </r>
      </text>
    </comment>
    <comment ref="AK48" authorId="1" shapeId="0" xr:uid="{00000000-0006-0000-0000-000027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500,00 +232,88
GATINE FM 724,8</t>
        </r>
      </text>
    </comment>
    <comment ref="AL48" authorId="1" shapeId="0" xr:uid="{00000000-0006-0000-0000-000028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298,54 + 500,00</t>
        </r>
      </text>
    </comment>
    <comment ref="AM48" authorId="1" shapeId="0" xr:uid="{00000000-0006-0000-0000-000029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GOOGLE +500,00+298,99+500,00</t>
        </r>
      </text>
    </comment>
    <comment ref="C49" authorId="2" shapeId="0" xr:uid="{00000000-0006-0000-0000-00002A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poste: 1161,75 
342,58
283,73
QUADIENT: 212,52
la poste 6,12</t>
        </r>
      </text>
    </comment>
    <comment ref="D49" authorId="2" shapeId="0" xr:uid="{00000000-0006-0000-0000-00002B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poste: 792,60
poste cata: 25215,34
poste cata: 18506,52
poste cata: 161,76
285,38
quadient:210,89</t>
        </r>
      </text>
    </comment>
    <comment ref="E49" authorId="0" shapeId="0" xr:uid="{00000000-0006-0000-0000-00002C010000}">
      <text>
        <r>
          <rPr>
            <b/>
            <sz val="9"/>
            <color indexed="81"/>
            <rFont val="Tahoma"/>
            <family val="2"/>
          </rPr>
          <t>catherine:
La poste 843
easycom 7666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000-00002D010000}">
      <text>
        <r>
          <rPr>
            <b/>
            <sz val="9"/>
            <color indexed="81"/>
            <rFont val="Tahoma"/>
            <family val="2"/>
          </rPr>
          <t>catherine :
easycom 7666,20
Brio Imay: 23 718,42*</t>
        </r>
        <r>
          <rPr>
            <sz val="9"/>
            <color indexed="81"/>
            <rFont val="Tahoma"/>
            <family val="2"/>
          </rPr>
          <t xml:space="preserve">
LA  POSTE : 567,98
quadient / 193,48
</t>
        </r>
      </text>
    </comment>
    <comment ref="G49" authorId="0" shapeId="0" xr:uid="{00000000-0006-0000-0000-00002E010000}">
      <text>
        <r>
          <rPr>
            <b/>
            <sz val="9"/>
            <color indexed="81"/>
            <rFont val="Tahoma"/>
            <family val="2"/>
          </rPr>
          <t xml:space="preserve">la poste 792,60
LA POSTE 258,07
LA POSTE 284,06
NEOPOST 197,29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9" authorId="0" shapeId="0" xr:uid="{00000000-0006-0000-0000-00002F010000}">
      <text>
        <r>
          <rPr>
            <b/>
            <sz val="9"/>
            <color indexed="81"/>
            <rFont val="Tahoma"/>
            <family val="2"/>
          </rPr>
          <t>EASY COM 4638</t>
        </r>
        <r>
          <rPr>
            <sz val="9"/>
            <color indexed="81"/>
            <rFont val="Tahoma"/>
            <family val="2"/>
          </rPr>
          <t xml:space="preserve">
STRBEL 660
POSTE113,12+119,99+198,38</t>
        </r>
      </text>
    </comment>
    <comment ref="I49" authorId="2" shapeId="0" xr:uid="{00000000-0006-0000-0000-000030010000}">
      <text>
        <r>
          <rPr>
            <b/>
            <sz val="9"/>
            <color indexed="81"/>
            <rFont val="Tahoma"/>
            <family val="2"/>
          </rPr>
          <t xml:space="preserve">thaunay 180,00
imaye 1275,08
la poste 284,95+206,61
quadient 199,47
easycom 420,00
</t>
        </r>
      </text>
    </comment>
    <comment ref="J49" authorId="2" shapeId="0" xr:uid="{00000000-0006-0000-0000-000031010000}">
      <text>
        <r>
          <rPr>
            <sz val="9"/>
            <color indexed="81"/>
            <rFont val="Tahoma"/>
            <family val="2"/>
          </rPr>
          <t xml:space="preserve">poste 792,60 +2840,14+257,87+114,81
NEOPOST 197,84
</t>
        </r>
      </text>
    </comment>
    <comment ref="K49" authorId="2" shapeId="0" xr:uid="{00000000-0006-0000-0000-000032010000}">
      <text>
        <r>
          <rPr>
            <b/>
            <sz val="9"/>
            <color indexed="81"/>
            <rFont val="Tahoma"/>
            <family val="2"/>
          </rPr>
          <t>la poste 295,54
quadient 198,38
thaunay 216,00
radio gatine 30</t>
        </r>
      </text>
    </comment>
    <comment ref="L49" authorId="0" shapeId="0" xr:uid="{00000000-0006-0000-0000-000033010000}">
      <text>
        <r>
          <rPr>
            <sz val="9"/>
            <color indexed="81"/>
            <rFont val="Tahoma"/>
            <family val="2"/>
          </rPr>
          <t>la poste 142,9
chronopost 67,50+48,91
colissimo 407,69</t>
        </r>
      </text>
    </comment>
    <comment ref="M49" authorId="0" shapeId="0" xr:uid="{00000000-0006-0000-0000-000034010000}">
      <text>
        <r>
          <rPr>
            <b/>
            <sz val="9"/>
            <color indexed="81"/>
            <rFont val="Tahoma"/>
            <family val="2"/>
          </rPr>
          <t xml:space="preserve">QUADIENT 226,67
POSTE 120,43
BRIO 1054,48
</t>
        </r>
      </text>
    </comment>
    <comment ref="N49" authorId="0" shapeId="0" xr:uid="{00000000-0006-0000-0000-000035010000}">
      <text>
        <r>
          <rPr>
            <b/>
            <sz val="9"/>
            <color indexed="81"/>
            <rFont val="Tahoma"/>
            <family val="2"/>
          </rPr>
          <t>poste 812,10+148,3 
quadient 226,67 +185,62
colissimo 125,27</t>
        </r>
      </text>
    </comment>
    <comment ref="O49" authorId="0" shapeId="0" xr:uid="{00000000-0006-0000-0000-000036010000}">
      <text>
        <r>
          <rPr>
            <sz val="8"/>
            <color indexed="81"/>
            <rFont val="Tahoma"/>
            <family val="2"/>
          </rPr>
          <t xml:space="preserve">LA POSTE 95,89
NEOPOST 192,97
COLISSIMO 129,84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9" authorId="0" shapeId="0" xr:uid="{00000000-0006-0000-0000-000037010000}">
      <text>
        <r>
          <rPr>
            <b/>
            <sz val="9"/>
            <color indexed="81"/>
            <rFont val="Tahoma"/>
            <family val="2"/>
          </rPr>
          <t xml:space="preserve">la poste 812,10 +361,45
neopost 191,27
</t>
        </r>
      </text>
    </comment>
    <comment ref="Q49" authorId="0" shapeId="0" xr:uid="{00000000-0006-0000-0000-000038010000}">
      <text>
        <r>
          <rPr>
            <b/>
            <sz val="9"/>
            <color indexed="81"/>
            <rFont val="Tahoma"/>
            <family val="2"/>
          </rPr>
          <t xml:space="preserve">la poste  167,12 
quadient 193,56
</t>
        </r>
      </text>
    </comment>
    <comment ref="R49" authorId="0" shapeId="0" xr:uid="{00000000-0006-0000-0000-000039010000}">
      <text>
        <r>
          <rPr>
            <b/>
            <sz val="9"/>
            <color indexed="81"/>
            <rFont val="Tahoma"/>
            <family val="2"/>
          </rPr>
          <t>STROBEL 1060,00
CREAPRIME 960
LA POSTE 272,85
QUADIENT 230,96</t>
        </r>
      </text>
    </comment>
    <comment ref="T49" authorId="0" shapeId="0" xr:uid="{00000000-0006-0000-0000-00003A010000}">
      <text>
        <r>
          <rPr>
            <b/>
            <sz val="9"/>
            <color indexed="81"/>
            <rFont val="Tahoma"/>
            <family val="2"/>
          </rPr>
          <t>LA POSTE 194,74
QUADIENT 229,25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9" authorId="2" shapeId="0" xr:uid="{00000000-0006-0000-0000-00003B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Catalogue Confiserie + senior 2760,00 + 1070,18 +149,52
QUADIENT 218,49
POSTE 181,66</t>
        </r>
      </text>
    </comment>
    <comment ref="V49" authorId="0" shapeId="0" xr:uid="{00000000-0006-0000-0000-00003C010000}">
      <text>
        <r>
          <rPr>
            <b/>
            <sz val="9"/>
            <color indexed="81"/>
            <rFont val="Tahoma"/>
            <family val="2"/>
          </rPr>
          <t>POSTE 180,63+812,1
NEOPOST 206,58</t>
        </r>
      </text>
    </comment>
    <comment ref="W49" authorId="0" shapeId="0" xr:uid="{00000000-0006-0000-0000-00003D010000}">
      <text>
        <r>
          <rPr>
            <b/>
            <sz val="9"/>
            <color indexed="81"/>
            <rFont val="Tahoma"/>
            <family val="2"/>
          </rPr>
          <t>QUADIENT 217,35
POSTE 363,73</t>
        </r>
      </text>
    </comment>
    <comment ref="X49" authorId="0" shapeId="0" xr:uid="{00000000-0006-0000-0000-00003E010000}">
      <text>
        <r>
          <rPr>
            <b/>
            <sz val="9"/>
            <color indexed="81"/>
            <rFont val="Tahoma"/>
            <family val="2"/>
          </rPr>
          <t xml:space="preserve">POSTE 198,17
QUADIENT 260,44
POSTE 3,62
</t>
        </r>
      </text>
    </comment>
    <comment ref="Y49" authorId="0" shapeId="0" xr:uid="{00000000-0006-0000-0000-00003F010000}">
      <text>
        <r>
          <rPr>
            <b/>
            <sz val="9"/>
            <color indexed="81"/>
            <rFont val="Tahoma"/>
            <family val="2"/>
          </rPr>
          <t xml:space="preserve">TABULARASA 2236,80
LA POSTE 132,02+831,60
QUADIENT 225,86
</t>
        </r>
      </text>
    </comment>
    <comment ref="Z49" authorId="0" shapeId="0" xr:uid="{00000000-0006-0000-0000-000040010000}">
      <text>
        <r>
          <rPr>
            <b/>
            <sz val="9"/>
            <color indexed="81"/>
            <rFont val="Tahoma"/>
            <family val="2"/>
          </rPr>
          <t>Catalogue 2022
Impression:19638,62
routage et  poste:12590,4
POSTE 91,74
QUADIENT 188,82</t>
        </r>
      </text>
    </comment>
    <comment ref="AA49" authorId="1" shapeId="0" xr:uid="{00000000-0006-0000-0000-000041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POSTE 70,80+831,6
QUADIENT 187,04
IMAYE 2989,23</t>
        </r>
      </text>
    </comment>
    <comment ref="AB49" authorId="1" shapeId="0" xr:uid="{00000000-0006-0000-0000-000042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LA POSTE 842,31+47,10
QUADIENT 254,19
</t>
        </r>
      </text>
    </comment>
    <comment ref="AC49" authorId="0" shapeId="0" xr:uid="{00000000-0006-0000-0000-000043010000}">
      <text>
        <r>
          <rPr>
            <b/>
            <sz val="9"/>
            <color indexed="81"/>
            <rFont val="Tahoma"/>
            <family val="2"/>
          </rPr>
          <t xml:space="preserve">la poste  1175,37 
quadient 263,04
</t>
        </r>
      </text>
    </comment>
    <comment ref="AD49" authorId="0" shapeId="0" xr:uid="{00000000-0006-0000-0000-000044010000}">
      <text>
        <r>
          <rPr>
            <b/>
            <sz val="9"/>
            <color indexed="81"/>
            <rFont val="Tahoma"/>
            <family val="2"/>
          </rPr>
          <t>LA POSTE 1333,12 +648,61 +831,6
QUADIENT 421,46
SHUTTERSTOCK  214,80</t>
        </r>
      </text>
    </comment>
    <comment ref="AE49" authorId="1" shapeId="0" xr:uid="{00000000-0006-0000-0000-000045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QUADIENT 448,56
POSTE 2906,66 +289,72</t>
        </r>
      </text>
    </comment>
    <comment ref="AF49" authorId="0" shapeId="0" xr:uid="{00000000-0006-0000-0000-000046010000}">
      <text>
        <r>
          <rPr>
            <sz val="9"/>
            <color indexed="81"/>
            <rFont val="Tahoma"/>
            <family val="2"/>
          </rPr>
          <t>TABULARASA 4762,8
POSTE 157,66</t>
        </r>
      </text>
    </comment>
    <comment ref="AG49" authorId="2" shapeId="0" xr:uid="{00000000-0006-0000-0000-000047010000}">
      <text>
        <r>
          <rPr>
            <sz val="9"/>
            <color indexed="81"/>
            <rFont val="Tahoma"/>
            <family val="2"/>
          </rPr>
          <t>STROBEL 880,00
Catalogue Confiserie + senior 2760,00 
QUADIENT 220,59 + 230,04
POSTE 150,62 + 736,37</t>
        </r>
      </text>
    </comment>
    <comment ref="AH49" authorId="1" shapeId="0" xr:uid="{00000000-0006-0000-0000-000048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SENDINBLUE 362,88
POSTE 831,60+392,50
QUADIENT 214,72</t>
        </r>
      </text>
    </comment>
    <comment ref="AI49" authorId="1" shapeId="0" xr:uid="{00000000-0006-0000-0000-000049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BRIO 1380,77
QUADIENT 224,74
POSTE 245,67 + 636,70</t>
        </r>
      </text>
    </comment>
    <comment ref="AJ49" authorId="1" shapeId="0" xr:uid="{00000000-0006-0000-0000-00004A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POSTE 194,53 +893,83
QUADIENT 254,78</t>
        </r>
      </text>
    </comment>
    <comment ref="AK49" authorId="1" shapeId="0" xr:uid="{00000000-0006-0000-0000-00004B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POSTE 132,35 +767,11
QUADIENT 248,30</t>
        </r>
      </text>
    </comment>
    <comment ref="AL49" authorId="1" shapeId="0" xr:uid="{00000000-0006-0000-0000-00004C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LA POSTE 883,50 +238,89
STROBEL 2475,00
BRIO 12000,00
QUADIENT 200,46</t>
        </r>
      </text>
    </comment>
    <comment ref="AM49" authorId="1" shapeId="0" xr:uid="{00000000-0006-0000-0000-00004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LA POSTE 139,44
QUADIENT 213,46</t>
        </r>
      </text>
    </comment>
    <comment ref="C51" authorId="2" shapeId="0" xr:uid="{00000000-0006-0000-0000-00004E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Heppner 3221,95
Heppner 2879,63
DPD: 3971,35
dpd : 3805,39</t>
        </r>
      </text>
    </comment>
    <comment ref="F51" authorId="0" shapeId="0" xr:uid="{00000000-0006-0000-0000-00004F010000}">
      <text>
        <r>
          <rPr>
            <b/>
            <sz val="9"/>
            <color indexed="81"/>
            <rFont val="Tahoma"/>
            <family val="2"/>
          </rPr>
          <t xml:space="preserve">catherine :
dpd 2629,72
heppner : 435,12
dpd 1636,42
HEPPNER 582,94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1" authorId="0" shapeId="0" xr:uid="{00000000-0006-0000-0000-000050010000}">
      <text>
        <r>
          <rPr>
            <b/>
            <sz val="9"/>
            <color indexed="81"/>
            <rFont val="Tahoma"/>
            <family val="2"/>
          </rPr>
          <t>HEPPNER 1011</t>
        </r>
        <r>
          <rPr>
            <sz val="9"/>
            <color indexed="81"/>
            <rFont val="Tahoma"/>
            <family val="2"/>
          </rPr>
          <t xml:space="preserve">
DPD 2610</t>
        </r>
      </text>
    </comment>
    <comment ref="H51" authorId="0" shapeId="0" xr:uid="{00000000-0006-0000-0000-000051010000}">
      <text>
        <r>
          <rPr>
            <b/>
            <sz val="9"/>
            <color indexed="81"/>
            <rFont val="Tahoma"/>
            <family val="2"/>
          </rPr>
          <t>DPD 3185,67
HEPPNER 632,14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" authorId="0" shapeId="0" xr:uid="{00000000-0006-0000-0000-000052010000}">
      <text>
        <r>
          <rPr>
            <b/>
            <sz val="9"/>
            <color indexed="81"/>
            <rFont val="Tahoma"/>
            <family val="2"/>
          </rPr>
          <t>dpd 1872,37</t>
        </r>
        <r>
          <rPr>
            <sz val="9"/>
            <color indexed="81"/>
            <rFont val="Tahoma"/>
            <family val="2"/>
          </rPr>
          <t xml:space="preserve">
HEPPNER 257,65</t>
        </r>
      </text>
    </comment>
    <comment ref="J51" authorId="0" shapeId="0" xr:uid="{00000000-0006-0000-0000-000053010000}">
      <text>
        <r>
          <rPr>
            <b/>
            <sz val="9"/>
            <color indexed="81"/>
            <rFont val="Tahoma"/>
            <family val="2"/>
          </rPr>
          <t xml:space="preserve">dpd 1957,64
</t>
        </r>
      </text>
    </comment>
    <comment ref="K51" authorId="0" shapeId="0" xr:uid="{00000000-0006-0000-0000-000054010000}">
      <text>
        <r>
          <rPr>
            <b/>
            <sz val="9"/>
            <color indexed="81"/>
            <rFont val="Tahoma"/>
            <family val="2"/>
          </rPr>
          <t>heppner 2021,40 +1356,29+ 459,24 +2000
dpd 2000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1" authorId="0" shapeId="0" xr:uid="{00000000-0006-0000-0000-000055010000}">
      <text>
        <r>
          <rPr>
            <b/>
            <sz val="9"/>
            <color indexed="81"/>
            <rFont val="Tahoma"/>
            <family val="2"/>
          </rPr>
          <t>heppner 1443,63+344,64+1098,9+90,85
dpd 584,69+3515,27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1" authorId="0" shapeId="0" xr:uid="{00000000-0006-0000-0000-000056010000}">
      <text>
        <r>
          <rPr>
            <b/>
            <sz val="9"/>
            <color indexed="81"/>
            <rFont val="Tahoma"/>
            <family val="2"/>
          </rPr>
          <t xml:space="preserve">DPD 3260,57 + 652,84 +346,92 + 118,78
COLISSIMO 1400,00 +395,39
HEPPNER 53,83 + 49,49
</t>
        </r>
      </text>
    </comment>
    <comment ref="N51" authorId="0" shapeId="0" xr:uid="{00000000-0006-0000-0000-000057010000}">
      <text>
        <r>
          <rPr>
            <b/>
            <sz val="9"/>
            <color indexed="81"/>
            <rFont val="Tahoma"/>
            <family val="2"/>
          </rPr>
          <t>heppner 88,99+158,08 +81,06
dpd 358,45+72,17+336,31+83,56</t>
        </r>
      </text>
    </comment>
    <comment ref="O51" authorId="0" shapeId="0" xr:uid="{00000000-0006-0000-0000-000058010000}">
      <text>
        <r>
          <rPr>
            <b/>
            <sz val="9"/>
            <color indexed="81"/>
            <rFont val="Tahoma"/>
            <family val="2"/>
          </rPr>
          <t>DPD 403,43+199,38+454,09+58,97
HEPPNER 35,80+37,25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1" authorId="0" shapeId="0" xr:uid="{00000000-0006-0000-0000-000059010000}">
      <text>
        <r>
          <rPr>
            <b/>
            <sz val="9"/>
            <color indexed="81"/>
            <rFont val="Tahoma"/>
            <family val="2"/>
          </rPr>
          <t xml:space="preserve">schenker 687,88 +10,00
dpd 582,41 + 220,31 +305,87 +201,71
colissimo 121,34
heppner 129,82
</t>
        </r>
      </text>
    </comment>
    <comment ref="Q51" authorId="0" shapeId="0" xr:uid="{00000000-0006-0000-0000-00005A010000}">
      <text>
        <r>
          <rPr>
            <b/>
            <sz val="9"/>
            <color indexed="81"/>
            <rFont val="Tahoma"/>
            <family val="2"/>
          </rPr>
          <t xml:space="preserve">heppner 46,61 + 93,80 +139,56 + 863,94
dpd 1093,34 + 121,88 +499,70 +1317,40
colissimo 215,91
</t>
        </r>
      </text>
    </comment>
    <comment ref="R51" authorId="0" shapeId="0" xr:uid="{00000000-0006-0000-0000-00005B010000}">
      <text>
        <r>
          <rPr>
            <sz val="9"/>
            <color indexed="81"/>
            <rFont val="Tahoma"/>
            <family val="2"/>
          </rPr>
          <t>HEPPNER 223,72 +177,76+337,37+ 941,81+876,91+581,44
DPD 2104,52 + 472,87+3879,28+664,13
COLISSIMO 343,31
CHRONOPOST 31,26
PEAGE 16,00</t>
        </r>
      </text>
    </comment>
    <comment ref="S51" authorId="0" shapeId="0" xr:uid="{00000000-0006-0000-0000-00005C010000}">
      <text>
        <r>
          <rPr>
            <b/>
            <sz val="9"/>
            <color indexed="81"/>
            <rFont val="Tahoma"/>
            <family val="2"/>
          </rPr>
          <t>GENTY 36,89
HEPPNER 259,84+169,46+670,09+303,95</t>
        </r>
        <r>
          <rPr>
            <sz val="9"/>
            <color indexed="81"/>
            <rFont val="Tahoma"/>
            <family val="2"/>
          </rPr>
          <t xml:space="preserve">
DPD 856,78+5394,11+3378,01+497,86
PAJAROLA 324,40
COLISSIMO 603,81</t>
        </r>
      </text>
    </comment>
    <comment ref="T51" authorId="0" shapeId="0" xr:uid="{00000000-0006-0000-0000-00005D010000}">
      <text>
        <r>
          <rPr>
            <sz val="9"/>
            <color indexed="81"/>
            <rFont val="Tahoma"/>
            <family val="2"/>
          </rPr>
          <t xml:space="preserve">
HEPPNER 9,18 + 66,12 +73,79 +127,36+ 9,18
DPD 1106,29 + 332,15 +1401,23 +131,49
COLISSIMO 227,92
</t>
        </r>
      </text>
    </comment>
    <comment ref="U51" authorId="0" shapeId="0" xr:uid="{00000000-0006-0000-0000-00005E010000}">
      <text>
        <r>
          <rPr>
            <b/>
            <sz val="8"/>
            <color indexed="81"/>
            <rFont val="Tahoma"/>
            <family val="2"/>
          </rPr>
          <t>DPD 216,05+980,05 +366,31 +1008,28
HEPPNER 42,12 +22,09 +283,45 +178,12
COLISSIMO 69,90</t>
        </r>
      </text>
    </comment>
    <comment ref="V51" authorId="0" shapeId="0" xr:uid="{00000000-0006-0000-0000-00005F010000}">
      <text>
        <r>
          <rPr>
            <b/>
            <sz val="9"/>
            <color indexed="81"/>
            <rFont val="Tahoma"/>
            <family val="2"/>
          </rPr>
          <t>DPD 1060,75+282,42+1499,86+440,35
HEPPNER 312,53+593,39+323,52+181,06
COLISSIMO 246,68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51" authorId="0" shapeId="0" xr:uid="{00000000-0006-0000-0000-000060010000}">
      <text>
        <r>
          <rPr>
            <b/>
            <sz val="9"/>
            <color indexed="81"/>
            <rFont val="Tahoma"/>
            <family val="2"/>
          </rPr>
          <t>HEPPNER 1194,00 +1427,21+ 927,86 +1409,20 +2349,88</t>
        </r>
        <r>
          <rPr>
            <sz val="9"/>
            <color indexed="81"/>
            <rFont val="Tahoma"/>
            <family val="2"/>
          </rPr>
          <t xml:space="preserve">
DPD 476,42 + 2170,38 +461,68 +2415,38
GEODIS 162,00
COLISSIMO 200,39
</t>
        </r>
      </text>
    </comment>
    <comment ref="X51" authorId="0" shapeId="0" xr:uid="{00000000-0006-0000-0000-000061010000}">
      <text>
        <r>
          <rPr>
            <b/>
            <sz val="9"/>
            <color indexed="81"/>
            <rFont val="Tahoma"/>
            <family val="2"/>
          </rPr>
          <t>HEPPNER 342,00 + 1328,09 +2579,38 +2270,7+463,06+135,48</t>
        </r>
        <r>
          <rPr>
            <sz val="9"/>
            <color indexed="81"/>
            <rFont val="Tahoma"/>
            <family val="2"/>
          </rPr>
          <t xml:space="preserve">
DPD 3427,18 +720,98 +3489,79 +660,24
GEODIS 91,92
COLISSIMO 396,03
</t>
        </r>
      </text>
    </comment>
    <comment ref="Y51" authorId="0" shapeId="0" xr:uid="{00000000-0006-0000-0000-000062010000}">
      <text>
        <r>
          <rPr>
            <b/>
            <sz val="9"/>
            <color indexed="81"/>
            <rFont val="Tahoma"/>
            <family val="2"/>
          </rPr>
          <t xml:space="preserve">DPD158,40+486,47+346,10+156,07
COLISSIMO 363,69
HEPPNER 538,46 + 149,65+201,02+76,76
</t>
        </r>
      </text>
    </comment>
    <comment ref="Z51" authorId="0" shapeId="0" xr:uid="{00000000-0006-0000-0000-000063010000}">
      <text>
        <r>
          <rPr>
            <b/>
            <sz val="9"/>
            <color indexed="81"/>
            <rFont val="Tahoma"/>
            <family val="2"/>
          </rPr>
          <t>heppner 972,78+ 126,37+331,38
DPD 723,56+225,43+217,24+944,2
COLISSIMO 59,11</t>
        </r>
      </text>
    </comment>
    <comment ref="AA51" authorId="1" shapeId="0" xr:uid="{00000000-0006-0000-0000-000064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199,81+740,48+644,39+771,12+821,32+906,55
DPD 1416,95 +2382,1
CHRONOPOST 44,86
COLISSIMO 252,31</t>
        </r>
      </text>
    </comment>
    <comment ref="AB51" authorId="1" shapeId="0" xr:uid="{00000000-0006-0000-0000-000065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1047,89 +718,00 + 642,30 +674,64
DPD  528,30+ 3470,78 +54,00 + 4057,52
COLISSIMO 205,24</t>
        </r>
      </text>
    </comment>
    <comment ref="AC51" authorId="1" shapeId="0" xr:uid="{00000000-0006-0000-0000-000066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842,44 +28,80+1463,80+3187,25 +1967,53+2124,35
DPD 9883,27+1162,62+5848,5
COLISSIMO 612,29</t>
        </r>
      </text>
    </comment>
    <comment ref="AD51" authorId="1" shapeId="0" xr:uid="{00000000-0006-0000-0000-000067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1811,39 +1120,72 +163,00 +1991,77+1652,21 +71,72 +3000,79
DPD 17512,3 +1752,83 +17131,91 + 2613,49</t>
        </r>
      </text>
    </comment>
    <comment ref="AE51" authorId="0" shapeId="0" xr:uid="{00000000-0006-0000-0000-000068010000}">
      <text>
        <r>
          <rPr>
            <b/>
            <sz val="9"/>
            <color indexed="81"/>
            <rFont val="Tahoma"/>
            <family val="2"/>
          </rPr>
          <t>CHRONOPOST 57,05
HEPPNER 404,53 +566,26 +154,55 +698,35</t>
        </r>
        <r>
          <rPr>
            <sz val="9"/>
            <color indexed="81"/>
            <rFont val="Tahoma"/>
            <family val="2"/>
          </rPr>
          <t xml:space="preserve">
DPD 13117,79 + 2169,14 +3362,23 + 674,51
PAJAROLA  345,62
</t>
        </r>
      </text>
    </comment>
    <comment ref="AF51" authorId="1" shapeId="0" xr:uid="{00000000-0006-0000-0000-000069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DPD 1980,40 +564,01+ 1486,88 +334,50
HEPPNER 460,79 +24,00 +157,67
COLISSIMO  1110,76
</t>
        </r>
      </text>
    </comment>
    <comment ref="AG51" authorId="0" shapeId="0" xr:uid="{00000000-0006-0000-0000-00006A010000}">
      <text>
        <r>
          <rPr>
            <b/>
            <sz val="8"/>
            <color indexed="81"/>
            <rFont val="Tahoma"/>
            <family val="2"/>
          </rPr>
          <t xml:space="preserve">DPD 1966,4 +257,1+1229,72
HEPPNER 258,95+142,99+140,24+260,47+317,83
COLISSIMO </t>
        </r>
      </text>
    </comment>
    <comment ref="AH51" authorId="1" shapeId="0" xr:uid="{00000000-0006-0000-0000-00006B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277,69 + 580,49 + 404,76 + 941,99 + 403,82
DPD 281,95 + 1141,78
COLISSIMO 676,66</t>
        </r>
      </text>
    </comment>
    <comment ref="AI51" authorId="1" shapeId="0" xr:uid="{00000000-0006-0000-0000-00006C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229,08+725,22 +2605,45 +1734,74 +2227,28
DPD 4844,63 +3088,74 +505,76</t>
        </r>
      </text>
    </comment>
    <comment ref="AJ51" authorId="1" shapeId="0" xr:uid="{00000000-0006-0000-0000-00006D010000}">
      <text>
        <r>
          <rPr>
            <b/>
            <sz val="9"/>
            <color indexed="81"/>
            <rFont val="Tahoma"/>
            <family val="2"/>
          </rPr>
          <t>catherine:
DPD 4144,03 + 690,70 + 3131,74 + 546,59</t>
        </r>
        <r>
          <rPr>
            <sz val="9"/>
            <color indexed="81"/>
            <rFont val="Tahoma"/>
            <family val="2"/>
          </rPr>
          <t xml:space="preserve">
HEPPNER 1623,11 +1208,15 +1402,63 +312,83 +507,25 
</t>
        </r>
      </text>
    </comment>
    <comment ref="AK51" authorId="1" shapeId="0" xr:uid="{00000000-0006-0000-0000-00006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DPD 656,21 +161,03 +702,89  + 166,82
HEPPNER 381,74 +930,46 +399,52 +81,67 +10,2
</t>
        </r>
      </text>
    </comment>
    <comment ref="AL51" authorId="1" shapeId="0" xr:uid="{00000000-0006-0000-0000-00006F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1204,56 + 943,42 + 1630,82 +1270,58
DPD 1738,42 + 2463,34 +183,67
COLISSIMO 423,09
</t>
        </r>
      </text>
    </comment>
    <comment ref="AM51" authorId="1" shapeId="0" xr:uid="{00000000-0006-0000-0000-000070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HEPPNER 850,61 + 800,08 + 820,24 + 798,54 + 493,40
DPD 1766,21 + 225,20 + 2637,29
COLISSIMO 287,83</t>
        </r>
      </text>
    </comment>
    <comment ref="G52" authorId="0" shapeId="0" xr:uid="{00000000-0006-0000-0000-000071010000}">
      <text>
        <r>
          <rPr>
            <sz val="9"/>
            <color indexed="81"/>
            <rFont val="Tahoma"/>
            <family val="2"/>
          </rPr>
          <t xml:space="preserve">OH AVANCE FRAIS 500
</t>
        </r>
      </text>
    </comment>
    <comment ref="I52" authorId="0" shapeId="0" xr:uid="{00000000-0006-0000-0000-000072010000}">
      <text>
        <r>
          <rPr>
            <b/>
            <sz val="9"/>
            <color indexed="81"/>
            <rFont val="Tahoma"/>
            <family val="2"/>
          </rPr>
          <t xml:space="preserve">olivier frais depl 351,78 +92,85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2" authorId="0" shapeId="0" xr:uid="{00000000-0006-0000-0000-000073010000}">
      <text>
        <r>
          <rPr>
            <b/>
            <sz val="9"/>
            <color indexed="81"/>
            <rFont val="Tahoma"/>
            <family val="2"/>
          </rPr>
          <t>oh 142,22+1687</t>
        </r>
      </text>
    </comment>
    <comment ref="K52" authorId="0" shapeId="0" xr:uid="{00000000-0006-0000-0000-000074010000}">
      <text>
        <r>
          <rPr>
            <b/>
            <sz val="9"/>
            <color indexed="81"/>
            <rFont val="Tahoma"/>
            <family val="2"/>
          </rPr>
          <t>oh 1521,84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2" authorId="0" shapeId="0" xr:uid="{00000000-0006-0000-0000-000075010000}">
      <text>
        <r>
          <rPr>
            <b/>
            <sz val="9"/>
            <color indexed="81"/>
            <rFont val="Tahoma"/>
            <family val="2"/>
          </rPr>
          <t>frais oh 2000,00
envers castille 300,00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2" authorId="0" shapeId="0" xr:uid="{00000000-0006-0000-0000-000076010000}">
      <text>
        <r>
          <rPr>
            <b/>
            <sz val="9"/>
            <color indexed="81"/>
            <rFont val="Tahoma"/>
            <family val="2"/>
          </rPr>
          <t xml:space="preserve">OH 2773
CARBURANT 1658,36
</t>
        </r>
      </text>
    </comment>
    <comment ref="T52" authorId="0" shapeId="0" xr:uid="{00000000-0006-0000-0000-000077010000}">
      <text>
        <r>
          <rPr>
            <b/>
            <sz val="9"/>
            <color indexed="81"/>
            <rFont val="Tahoma"/>
            <family val="2"/>
          </rPr>
          <t>FRAIS THOMAS 1428,53
FRAIS GRASSET  41,00</t>
        </r>
        <r>
          <rPr>
            <sz val="9"/>
            <color indexed="81"/>
            <rFont val="Tahoma"/>
            <family val="2"/>
          </rPr>
          <t xml:space="preserve">
FRAIS TADEAU 16,00
</t>
        </r>
      </text>
    </comment>
    <comment ref="W52" authorId="0" shapeId="0" xr:uid="{00000000-0006-0000-0000-000078010000}">
      <text>
        <r>
          <rPr>
            <b/>
            <sz val="9"/>
            <color indexed="81"/>
            <rFont val="Tahoma"/>
            <family val="2"/>
          </rPr>
          <t>PEAGE 8,00
AVANCE FRAIS OH 2000,00</t>
        </r>
      </text>
    </comment>
    <comment ref="X52" authorId="0" shapeId="0" xr:uid="{00000000-0006-0000-0000-000079010000}">
      <text>
        <r>
          <rPr>
            <b/>
            <sz val="9"/>
            <color indexed="81"/>
            <rFont val="Tahoma"/>
            <family val="2"/>
          </rPr>
          <t>FRAIS DEPL OH 2681,12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2" authorId="0" shapeId="0" xr:uid="{00000000-0006-0000-0000-00007A010000}">
      <text>
        <r>
          <rPr>
            <b/>
            <sz val="9"/>
            <color indexed="81"/>
            <rFont val="Tahoma"/>
            <family val="2"/>
          </rPr>
          <t>OH SOLDE 2021 1741,79
OH AVANCE 2022 1000,00</t>
        </r>
      </text>
    </comment>
    <comment ref="AC52" authorId="0" shapeId="0" xr:uid="{00000000-0006-0000-0000-00007B010000}">
      <text>
        <r>
          <rPr>
            <b/>
            <sz val="9"/>
            <color indexed="81"/>
            <rFont val="Tahoma"/>
            <family val="2"/>
          </rPr>
          <t xml:space="preserve">frais oh 2000,00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52" authorId="0" shapeId="0" xr:uid="{00000000-0006-0000-0000-00007C010000}">
      <text>
        <r>
          <rPr>
            <b/>
            <sz val="9"/>
            <color indexed="81"/>
            <rFont val="Tahoma"/>
            <family val="2"/>
          </rPr>
          <t xml:space="preserve">OH 3000
CARBURANT 1187,40
</t>
        </r>
      </text>
    </comment>
    <comment ref="AF52" authorId="1" shapeId="0" xr:uid="{00000000-0006-0000-0000-00007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REMBT FRAIS ARTIF 26,00
CARBURANT 94,25</t>
        </r>
      </text>
    </comment>
    <comment ref="AH52" authorId="1" shapeId="0" xr:uid="{00000000-0006-0000-0000-00007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OH 7404,70</t>
        </r>
      </text>
    </comment>
    <comment ref="C53" authorId="2" shapeId="0" xr:uid="{00000000-0006-0000-0000-00007F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orange: 7
901,45</t>
        </r>
      </text>
    </comment>
    <comment ref="G53" authorId="0" shapeId="0" xr:uid="{00000000-0006-0000-0000-000080010000}">
      <text>
        <r>
          <rPr>
            <b/>
            <sz val="9"/>
            <color indexed="81"/>
            <rFont val="Tahoma"/>
            <family val="2"/>
          </rPr>
          <t xml:space="preserve">ORANGE 897,77
ORANGE 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3" authorId="0" shapeId="0" xr:uid="{00000000-0006-0000-0000-000081010000}">
      <text>
        <r>
          <rPr>
            <b/>
            <sz val="9"/>
            <color indexed="81"/>
            <rFont val="Tahoma"/>
            <family val="2"/>
          </rPr>
          <t>orange 903,68+903,68+7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3" authorId="0" shapeId="0" xr:uid="{00000000-0006-0000-0000-000082010000}">
      <text>
        <r>
          <rPr>
            <b/>
            <sz val="9"/>
            <color indexed="81"/>
            <rFont val="Tahoma"/>
            <family val="2"/>
          </rPr>
          <t xml:space="preserve">ORANGE 912,12 + 7,2
</t>
        </r>
      </text>
    </comment>
    <comment ref="N53" authorId="0" shapeId="0" xr:uid="{00000000-0006-0000-0000-000083010000}">
      <text>
        <r>
          <rPr>
            <b/>
            <sz val="9"/>
            <color indexed="81"/>
            <rFont val="Tahoma"/>
            <family val="2"/>
          </rPr>
          <t xml:space="preserve">913,24+ 7,2
</t>
        </r>
      </text>
    </comment>
    <comment ref="O53" authorId="0" shapeId="0" xr:uid="{00000000-0006-0000-0000-000084010000}">
      <text>
        <r>
          <rPr>
            <b/>
            <sz val="9"/>
            <color indexed="81"/>
            <rFont val="Tahoma"/>
            <family val="2"/>
          </rPr>
          <t xml:space="preserve">917,24+7,20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53" authorId="0" shapeId="0" xr:uid="{00000000-0006-0000-0000-000085010000}">
      <text>
        <r>
          <rPr>
            <b/>
            <sz val="9"/>
            <color indexed="81"/>
            <rFont val="Tahoma"/>
            <family val="2"/>
          </rPr>
          <t>fabienne:</t>
        </r>
        <r>
          <rPr>
            <sz val="9"/>
            <color indexed="81"/>
            <rFont val="Tahoma"/>
            <family val="2"/>
          </rPr>
          <t xml:space="preserve">
ORANGE 928,03 +7,2</t>
        </r>
      </text>
    </comment>
    <comment ref="Y53" authorId="0" shapeId="0" xr:uid="{00000000-0006-0000-0000-000086010000}">
      <text>
        <r>
          <rPr>
            <b/>
            <sz val="9"/>
            <color indexed="81"/>
            <rFont val="Tahoma"/>
            <family val="2"/>
          </rPr>
          <t xml:space="preserve">ORANGE 926,24+7,6+926,47
</t>
        </r>
      </text>
    </comment>
    <comment ref="Z53" authorId="0" shapeId="0" xr:uid="{00000000-0006-0000-0000-000087010000}">
      <text>
        <r>
          <rPr>
            <b/>
            <sz val="9"/>
            <color indexed="81"/>
            <rFont val="Tahoma"/>
            <family val="2"/>
          </rPr>
          <t>941,78+ 7,0</t>
        </r>
      </text>
    </comment>
    <comment ref="AA53" authorId="1" shapeId="0" xr:uid="{00000000-0006-0000-0000-000088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ORANGE 935,39+7,00</t>
        </r>
      </text>
    </comment>
    <comment ref="AB53" authorId="1" shapeId="0" xr:uid="{00000000-0006-0000-0000-000089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COMUTEX 2229,47
ORANGE 929,29+7,00</t>
        </r>
      </text>
    </comment>
    <comment ref="AC53" authorId="1" shapeId="0" xr:uid="{00000000-0006-0000-0000-00008A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ORANGE 932,09 +7,00
COMUTEX 1162,61
</t>
        </r>
      </text>
    </comment>
    <comment ref="AD53" authorId="1" shapeId="0" xr:uid="{00000000-0006-0000-0000-00008B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COMUTEX 1162,61
ORANGE 7,3</t>
        </r>
      </text>
    </comment>
    <comment ref="AE53" authorId="1" shapeId="0" xr:uid="{00000000-0006-0000-0000-00008C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ORANGE 7,00
COMUTEX 419,54</t>
        </r>
      </text>
    </comment>
    <comment ref="AF53" authorId="1" shapeId="0" xr:uid="{00000000-0006-0000-0000-00008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ORANGE 7,00
</t>
        </r>
      </text>
    </comment>
    <comment ref="AG53" authorId="1" shapeId="0" xr:uid="{00000000-0006-0000-0000-00008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COMUTEX 465,00
ORANGE 7,90-69,49
</t>
        </r>
      </text>
    </comment>
    <comment ref="AH53" authorId="1" shapeId="0" xr:uid="{00000000-0006-0000-0000-00008F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COMUTEX 822,61 -353,03 +452,21
ORANGE 7,00</t>
        </r>
      </text>
    </comment>
    <comment ref="AJ53" authorId="1" shapeId="0" xr:uid="{00000000-0006-0000-0000-000090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COMUTEX 452,63
ORANGE 8,6
</t>
        </r>
      </text>
    </comment>
    <comment ref="C54" authorId="2" shapeId="0" xr:uid="{00000000-0006-0000-0000-000091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COM CB CM: 257,64
intert Billet: 481,25
</t>
        </r>
      </text>
    </comment>
    <comment ref="D54" authorId="2" shapeId="0" xr:uid="{00000000-0006-0000-0000-000092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com CM: 233,42
COMCIO: 571,07
BTA:233,31
INT BILLET</t>
        </r>
      </text>
    </comment>
    <comment ref="C55" authorId="0" shapeId="0" xr:uid="{00000000-0006-0000-0000-000093010000}">
      <text>
        <r>
          <rPr>
            <sz val="9"/>
            <color indexed="81"/>
            <rFont val="Tahoma"/>
            <family val="2"/>
          </rPr>
          <t xml:space="preserve">ecocup 199,6
cb paris 327
</t>
        </r>
      </text>
    </comment>
    <comment ref="D55" authorId="2" shapeId="0" xr:uid="{00000000-0006-0000-0000-000094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Force inter</t>
        </r>
      </text>
    </comment>
    <comment ref="E55" authorId="0" shapeId="0" xr:uid="{00000000-0006-0000-0000-000095010000}">
      <text>
        <r>
          <rPr>
            <b/>
            <sz val="9"/>
            <color indexed="81"/>
            <rFont val="Tahoma"/>
            <family val="2"/>
          </rPr>
          <t>catherine :
activpresse 300</t>
        </r>
        <r>
          <rPr>
            <sz val="9"/>
            <color indexed="81"/>
            <rFont val="Tahoma"/>
            <family val="2"/>
          </rPr>
          <t xml:space="preserve">
strobel  1045</t>
        </r>
      </text>
    </comment>
    <comment ref="F55" authorId="0" shapeId="0" xr:uid="{00000000-0006-0000-0000-000096010000}">
      <text>
        <r>
          <rPr>
            <b/>
            <sz val="9"/>
            <color indexed="81"/>
            <rFont val="Tahoma"/>
            <family val="2"/>
          </rPr>
          <t>FB FORMATION : 408
FRADIN : 278,46</t>
        </r>
        <r>
          <rPr>
            <sz val="9"/>
            <color indexed="81"/>
            <rFont val="Tahoma"/>
            <family val="2"/>
          </rPr>
          <t xml:space="preserve">
CITEO 333,78
LECLERC 7,82</t>
        </r>
      </text>
    </comment>
    <comment ref="G55" authorId="0" shapeId="0" xr:uid="{00000000-0006-0000-0000-000097010000}">
      <text>
        <r>
          <rPr>
            <b/>
            <sz val="9"/>
            <color indexed="81"/>
            <rFont val="Tahoma"/>
            <family val="2"/>
          </rPr>
          <t>ECOCUP 1301</t>
        </r>
        <r>
          <rPr>
            <sz val="9"/>
            <color indexed="81"/>
            <rFont val="Tahoma"/>
            <family val="2"/>
          </rPr>
          <t xml:space="preserve">
EUROPCAR 195
DACTYLO 167
CITEO 333,78
FORCE 1152
THAUNAY 180
TISSETERIE 5,94</t>
        </r>
      </text>
    </comment>
    <comment ref="H55" authorId="0" shapeId="0" xr:uid="{00000000-0006-0000-0000-000098010000}">
      <text>
        <r>
          <rPr>
            <b/>
            <sz val="9"/>
            <color indexed="81"/>
            <rFont val="Tahoma"/>
            <family val="2"/>
          </rPr>
          <t>SIST 754,50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5" authorId="0" shapeId="0" xr:uid="{00000000-0006-0000-0000-000099010000}">
      <text>
        <r>
          <rPr>
            <b/>
            <sz val="9"/>
            <color indexed="81"/>
            <rFont val="Tahoma"/>
            <family val="2"/>
          </rPr>
          <t xml:space="preserve">europcar 91,08
citeo 333,78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0000-00009A010000}">
      <text>
        <r>
          <rPr>
            <b/>
            <sz val="9"/>
            <color indexed="81"/>
            <rFont val="Tahoma"/>
            <family val="2"/>
          </rPr>
          <t>GREFFE 45,80</t>
        </r>
      </text>
    </comment>
    <comment ref="K55" authorId="2" shapeId="0" xr:uid="{00000000-0006-0000-0000-00009B010000}">
      <text>
        <r>
          <rPr>
            <b/>
            <sz val="9"/>
            <color indexed="81"/>
            <rFont val="Tahoma"/>
            <family val="2"/>
          </rPr>
          <t xml:space="preserve">rembt frais 314,94+495,7
infogreffe 3,53+41,59
</t>
        </r>
      </text>
    </comment>
    <comment ref="L55" authorId="0" shapeId="0" xr:uid="{00000000-0006-0000-0000-00009C010000}">
      <text>
        <r>
          <rPr>
            <b/>
            <sz val="9"/>
            <color indexed="81"/>
            <rFont val="Tahoma"/>
            <family val="2"/>
          </rPr>
          <t xml:space="preserve">msi 147,00
</t>
        </r>
      </text>
    </comment>
    <comment ref="M55" authorId="0" shapeId="0" xr:uid="{00000000-0006-0000-0000-00009D010000}">
      <text>
        <r>
          <rPr>
            <b/>
            <sz val="9"/>
            <color indexed="81"/>
            <rFont val="Tahoma"/>
            <family val="2"/>
          </rPr>
          <t>fabienne: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5" authorId="0" shapeId="0" xr:uid="{00000000-0006-0000-0000-00009E010000}">
      <text>
        <r>
          <rPr>
            <b/>
            <sz val="9"/>
            <color indexed="81"/>
            <rFont val="Tahoma"/>
            <family val="2"/>
          </rPr>
          <t>sacem412,24
spre 104,20</t>
        </r>
      </text>
    </comment>
    <comment ref="O55" authorId="0" shapeId="0" xr:uid="{00000000-0006-0000-0000-00009F010000}">
      <text>
        <r>
          <rPr>
            <sz val="8"/>
            <color indexed="81"/>
            <rFont val="Tahoma"/>
            <family val="2"/>
          </rPr>
          <t>CB ST LAURENT AEC 13,35
CB QUARTO 15,00</t>
        </r>
      </text>
    </comment>
    <comment ref="P55" authorId="0" shapeId="0" xr:uid="{00000000-0006-0000-0000-0000A0010000}">
      <text>
        <r>
          <rPr>
            <b/>
            <sz val="9"/>
            <color indexed="81"/>
            <rFont val="Tahoma"/>
            <family val="2"/>
          </rPr>
          <t>divers 15,83
greffe 43,01</t>
        </r>
      </text>
    </comment>
    <comment ref="Q55" authorId="0" shapeId="0" xr:uid="{00000000-0006-0000-0000-0000A1010000}">
      <text>
        <r>
          <rPr>
            <b/>
            <sz val="9"/>
            <color indexed="81"/>
            <rFont val="Tahoma"/>
            <family val="2"/>
          </rPr>
          <t xml:space="preserve">sist 227,10
clean center 878,9
pixart 1686,8
</t>
        </r>
      </text>
    </comment>
    <comment ref="R55" authorId="0" shapeId="0" xr:uid="{00000000-0006-0000-0000-0000A2010000}">
      <text>
        <r>
          <rPr>
            <sz val="9"/>
            <color indexed="81"/>
            <rFont val="Tahoma"/>
            <family val="2"/>
          </rPr>
          <t>LEBERT 124,02
RS COMPONENTS 29,82
ERREUR CAISSE 3,4
SIMT 227,10</t>
        </r>
      </text>
    </comment>
    <comment ref="S55" authorId="0" shapeId="0" xr:uid="{00000000-0006-0000-0000-0000A3010000}">
      <text>
        <r>
          <rPr>
            <b/>
            <sz val="9"/>
            <color indexed="81"/>
            <rFont val="Tahoma"/>
            <family val="2"/>
          </rPr>
          <t>SIMT 245,40
GREFFE 892,96+192,01+45,87
GESTE SCENIC 133,3</t>
        </r>
      </text>
    </comment>
    <comment ref="T55" authorId="0" shapeId="0" xr:uid="{00000000-0006-0000-0000-0000A4010000}">
      <text>
        <r>
          <rPr>
            <b/>
            <sz val="9"/>
            <color indexed="81"/>
            <rFont val="Tahoma"/>
            <family val="2"/>
          </rPr>
          <t>CITEO 264,91
SACEM 45,66
VAMA 87,26 + 87,26
LECLERC 89,67</t>
        </r>
      </text>
    </comment>
    <comment ref="U55" authorId="0" shapeId="0" xr:uid="{00000000-0006-0000-0000-0000A5010000}">
      <text/>
    </comment>
    <comment ref="V55" authorId="0" shapeId="0" xr:uid="{00000000-0006-0000-0000-0000A6010000}">
      <text>
        <r>
          <rPr>
            <b/>
            <sz val="9"/>
            <color indexed="81"/>
            <rFont val="Tahoma"/>
            <family val="2"/>
          </rPr>
          <t>MICROGAT MAT INFORMATIQUE 1687,00</t>
        </r>
        <r>
          <rPr>
            <sz val="9"/>
            <color indexed="81"/>
            <rFont val="Tahoma"/>
            <family val="2"/>
          </rPr>
          <t xml:space="preserve">
FRAIS DIVERS 71,15
CITEO 264,91</t>
        </r>
      </text>
    </comment>
    <comment ref="W55" authorId="0" shapeId="0" xr:uid="{00000000-0006-0000-0000-0000A7010000}">
      <text>
        <r>
          <rPr>
            <b/>
            <sz val="9"/>
            <color indexed="81"/>
            <rFont val="Tahoma"/>
            <family val="2"/>
          </rPr>
          <t>RETIF 319,50
MAXIBURO 137,12
AIR LIQUIDE 236
MSI 96
AGENC MAG 422,40
CITEO 264,91</t>
        </r>
      </text>
    </comment>
    <comment ref="X55" authorId="0" shapeId="0" xr:uid="{00000000-0006-0000-0000-0000A8010000}">
      <text>
        <r>
          <rPr>
            <b/>
            <sz val="9"/>
            <color indexed="81"/>
            <rFont val="Tahoma"/>
            <family val="2"/>
          </rPr>
          <t>POMPIERS 10,00</t>
        </r>
      </text>
    </comment>
    <comment ref="Y55" authorId="0" shapeId="0" xr:uid="{00000000-0006-0000-0000-0000A9010000}">
      <text>
        <r>
          <rPr>
            <b/>
            <sz val="9"/>
            <color indexed="81"/>
            <rFont val="Tahoma"/>
            <family val="2"/>
          </rPr>
          <t>GREFFE 176,50
LECLERC  87,37
SANDRA LECLERC BUREAU VALLEE 44,76
SIMT 245,40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55" authorId="0" shapeId="0" xr:uid="{00000000-0006-0000-0000-0000AA010000}">
      <text>
        <r>
          <rPr>
            <b/>
            <sz val="9"/>
            <color indexed="81"/>
            <rFont val="Tahoma"/>
            <family val="2"/>
          </rPr>
          <t xml:space="preserve">sacem547,18
spre 126,59
BOULANGER 649
</t>
        </r>
      </text>
    </comment>
    <comment ref="AA55" authorId="1" shapeId="0" xr:uid="{00000000-0006-0000-0000-0000AB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SIMT 267,18
RETIF 107,88
FEDEX 267,00
CB29/03 206,87</t>
        </r>
      </text>
    </comment>
    <comment ref="AB55" authorId="1" shapeId="0" xr:uid="{00000000-0006-0000-0000-0000AC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LECLERC 16,32 +28,76+8
REMBT FRAIS 139,14+87,88
VAMA 134,89
RETIF 536,04
DIVERS 33,6
BATTERIE 435,10 +244,44
TISSUTERIE 3,80</t>
        </r>
      </text>
    </comment>
    <comment ref="AC55" authorId="1" shapeId="0" xr:uid="{00000000-0006-0000-0000-0000A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AGENC MAG 584,4
CB NANTES 62,5
CB 0605  33,6
CB GENAY 39,09
LECLERC 40,9
</t>
        </r>
      </text>
    </comment>
    <comment ref="AD55" authorId="1" shapeId="0" xr:uid="{00000000-0006-0000-0000-0000A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VERTOU 233,86
DESHAYES 500,00
FERJOUX 664,73
LECLERC 57,30 +9,30
EUROGIFTS 295,20
GREFFE 45,87
COMITE ST LIN 80,00
FRAIS ARTIFICIERS 33,40
</t>
        </r>
      </text>
    </comment>
    <comment ref="AE55" authorId="0" shapeId="0" xr:uid="{00000000-0006-0000-0000-0000AF010000}">
      <text>
        <r>
          <rPr>
            <b/>
            <sz val="9"/>
            <color indexed="81"/>
            <rFont val="Tahoma"/>
            <family val="2"/>
          </rPr>
          <t>GESTE SCENIC 602,14
LDLC 2059,89
LECLERC 60,00+11,20+68,08+277,10
CB 73,49+489,22+38,20</t>
        </r>
      </text>
    </comment>
    <comment ref="AF55" authorId="1" shapeId="0" xr:uid="{00000000-0006-0000-0000-0000B0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SIMT 478,4
LECLERC 82,10</t>
        </r>
      </text>
    </comment>
    <comment ref="AG55" authorId="1" shapeId="0" xr:uid="{00000000-0006-0000-0000-0000B1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LECLERC 17,50+15,32+14,34+99,01+8,06</t>
        </r>
      </text>
    </comment>
    <comment ref="AH55" authorId="1" shapeId="0" xr:uid="{00000000-0006-0000-0000-0000B2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BUREAU VALLEE 13,96
LECLERC 8,24
OFFICE EASY 183,34</t>
        </r>
      </text>
    </comment>
    <comment ref="AI55" authorId="1" shapeId="0" xr:uid="{00000000-0006-0000-0000-0000B3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LECLERC 121,98 +113,03 +83,86 +55,55 +16,00 +34,00 +129,00
AMAZON 145,98
MAISON,FR 51,80
REXEL 52,91
BUREAU VALLEE 42,00 +49,80 + 18,39
WURTH 85,46
ETS BROSSARD 294,95</t>
        </r>
      </text>
    </comment>
    <comment ref="AJ55" authorId="1" shapeId="0" xr:uid="{00000000-0006-0000-0000-0000B4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BUREAU VALLEE 47,80
LECLERC 91,3 + 41,70 +33,70 + 11,80 + 112,53
CHAUSSURE SECU 89,98
JPL SONO 99,40
SIMT 295,16</t>
        </r>
      </text>
    </comment>
    <comment ref="AK55" authorId="1" shapeId="0" xr:uid="{00000000-0006-0000-0000-0000B5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CHAUSSURE SECU 49,99
MANUTAN 1661,58
GS1 684,00
ADOBE SYSTEM 238,68
PIXART PRINT 37,32</t>
        </r>
      </text>
    </comment>
    <comment ref="AL55" authorId="1" shapeId="0" xr:uid="{00000000-0006-0000-0000-0000B6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MANUTAN 2409,54
MSI 230,40
MICROGAT 549,00</t>
        </r>
      </text>
    </comment>
    <comment ref="AM55" authorId="1" shapeId="0" xr:uid="{00000000-0006-0000-0000-0000B7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FERJOUX 1551,02
FRADIN 206,68
WURTH 10,13 + 66,43
VAMA 118,03
LDLC 449,77
BUREAU VALLEE 14,95
LECLERC 53,50
DON HA 200,00</t>
        </r>
      </text>
    </comment>
    <comment ref="AJ59" authorId="1" shapeId="0" xr:uid="{00000000-0006-0000-0000-0000B8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1801,15 +848,74 +1058,12 +844,44</t>
        </r>
      </text>
    </comment>
    <comment ref="AK59" authorId="1" shapeId="0" xr:uid="{00000000-0006-0000-0000-0000B9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1804,29 +848,74 +1058,12 +844,44</t>
        </r>
      </text>
    </comment>
    <comment ref="AL59" authorId="1" shapeId="0" xr:uid="{00000000-0006-0000-0000-0000BA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1807,43+ 1058,12 +844,44+848,74</t>
        </r>
      </text>
    </comment>
    <comment ref="AM59" authorId="1" shapeId="0" xr:uid="{00000000-0006-0000-0000-0000BB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868,37 +1058,12 + 844,44</t>
        </r>
      </text>
    </comment>
    <comment ref="AV59" authorId="1" shapeId="0" xr:uid="{00000000-0006-0000-0000-0000BC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1801,15 +848,74 +1058,12 +844,44</t>
        </r>
      </text>
    </comment>
    <comment ref="AD60" authorId="1" shapeId="0" xr:uid="{00000000-0006-0000-0000-0000B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PRÊT  1776,00+844,44+1058,12 +1697,48</t>
        </r>
      </text>
    </comment>
    <comment ref="AE60" authorId="1" shapeId="0" xr:uid="{00000000-0006-0000-0000-0000B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1776,00+1058,12+844,44+848,74</t>
        </r>
      </text>
    </comment>
    <comment ref="AF60" authorId="1" shapeId="0" xr:uid="{00000000-0006-0000-0000-0000BF01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1776,44 +1058,12+844,44+848,74</t>
        </r>
      </text>
    </comment>
    <comment ref="AG60" authorId="1" shapeId="0" xr:uid="{00000000-0006-0000-0000-0000C0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1786,74+848,74+1058,12+844,44</t>
        </r>
      </text>
    </comment>
    <comment ref="AH60" authorId="1" shapeId="0" xr:uid="{00000000-0006-0000-0000-0000C1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1794,86 +848,74 </t>
        </r>
      </text>
    </comment>
    <comment ref="AI60" authorId="1" shapeId="0" xr:uid="{00000000-0006-0000-0000-0000C2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1798,00 +1058,12+844,44 +1058,12 + 844,44 +848,74
</t>
        </r>
      </text>
    </comment>
    <comment ref="AP60" authorId="1" shapeId="0" xr:uid="{00000000-0006-0000-0000-0000C3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PRÊT  1776,00+844,44+1058,12 +1697,48</t>
        </r>
      </text>
    </comment>
    <comment ref="AQ60" authorId="1" shapeId="0" xr:uid="{00000000-0006-0000-0000-0000C4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1776,00+1058,12+844,44+848,74</t>
        </r>
      </text>
    </comment>
    <comment ref="AR60" authorId="1" shapeId="0" xr:uid="{00000000-0006-0000-0000-0000C501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1776,44 +1058,12+844,44+848,74</t>
        </r>
      </text>
    </comment>
    <comment ref="AS60" authorId="1" shapeId="0" xr:uid="{00000000-0006-0000-0000-0000C6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1786,74+848,74+1058,12+844,44</t>
        </r>
      </text>
    </comment>
    <comment ref="AT60" authorId="1" shapeId="0" xr:uid="{00000000-0006-0000-0000-0000C7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1794,86 +848,74 </t>
        </r>
      </text>
    </comment>
    <comment ref="AU60" authorId="1" shapeId="0" xr:uid="{00000000-0006-0000-0000-0000C8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1798,00 +1058,12+844,44 +1058,12 + 844,44 +848,74
</t>
        </r>
      </text>
    </comment>
    <comment ref="I74" authorId="0" shapeId="0" xr:uid="{00000000-0006-0000-0000-0000C9010000}">
      <text>
        <r>
          <rPr>
            <b/>
            <sz val="9"/>
            <color indexed="81"/>
            <rFont val="Tahoma"/>
            <family val="2"/>
          </rPr>
          <t xml:space="preserve">tir 113,42
sal 1348,06
TIR 463,03 +100,68
SAL 10647,50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6" authorId="0" shapeId="0" xr:uid="{00000000-0006-0000-0000-0000CA010000}">
      <text>
        <r>
          <rPr>
            <b/>
            <sz val="9"/>
            <color indexed="81"/>
            <rFont val="Tahoma"/>
            <family val="2"/>
          </rPr>
          <t>generali : 5694,01
ag2r : 1628,98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6" authorId="0" shapeId="0" xr:uid="{00000000-0006-0000-0000-0000CB010000}">
      <text>
        <r>
          <rPr>
            <b/>
            <sz val="9"/>
            <color indexed="81"/>
            <rFont val="Tahoma"/>
            <family val="2"/>
          </rPr>
          <t>GENERALY 2596,44</t>
        </r>
        <r>
          <rPr>
            <sz val="9"/>
            <color indexed="81"/>
            <rFont val="Tahoma"/>
            <family val="2"/>
          </rPr>
          <t xml:space="preserve">
AG2R RET 2619,41</t>
        </r>
      </text>
    </comment>
    <comment ref="K76" authorId="0" shapeId="0" xr:uid="{00000000-0006-0000-0000-0000CC010000}">
      <text>
        <r>
          <rPr>
            <b/>
            <sz val="9"/>
            <color indexed="81"/>
            <rFont val="Tahoma"/>
            <family val="2"/>
          </rPr>
          <t>generali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6" authorId="0" shapeId="0" xr:uid="{00000000-0006-0000-0000-0000CD010000}">
      <text>
        <r>
          <rPr>
            <b/>
            <sz val="9"/>
            <color indexed="81"/>
            <rFont val="Tahoma"/>
            <family val="2"/>
          </rPr>
          <t>generali  1673,25
ag2r 746,72</t>
        </r>
      </text>
    </comment>
    <comment ref="AC76" authorId="1" shapeId="0" xr:uid="{00000000-0006-0000-0000-0000C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SWISSLIFE 459,45
GENERALI 734,28
AG2R  1332,72
</t>
        </r>
      </text>
    </comment>
    <comment ref="AO76" authorId="1" shapeId="0" xr:uid="{00000000-0006-0000-0000-0000CF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SWISSLIFE 459,45
GENERALI 734,28
AG2R  1332,72
</t>
        </r>
      </text>
    </comment>
    <comment ref="W77" authorId="0" shapeId="0" xr:uid="{00000000-0006-0000-0000-0000D0010000}">
      <text>
        <r>
          <rPr>
            <b/>
            <sz val="9"/>
            <color indexed="81"/>
            <rFont val="Tahoma"/>
            <family val="2"/>
          </rPr>
          <t xml:space="preserve">MUT MIIEUX ETRE  286,56
GENERALI 666,42
</t>
        </r>
      </text>
    </comment>
    <comment ref="X77" authorId="0" shapeId="0" xr:uid="{00000000-0006-0000-0000-0000D1010000}">
      <text>
        <r>
          <rPr>
            <b/>
            <sz val="9"/>
            <color indexed="81"/>
            <rFont val="Tahoma"/>
            <family val="2"/>
          </rPr>
          <t>MUT MIEUX ETRE 286,56</t>
        </r>
      </text>
    </comment>
    <comment ref="AI77" authorId="1" shapeId="0" xr:uid="{00000000-0006-0000-0000-0000D2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MUT 350,33
GENERALI 734,28</t>
        </r>
      </text>
    </comment>
    <comment ref="AU77" authorId="1" shapeId="0" xr:uid="{00000000-0006-0000-0000-0000D3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MUT 350,33
GENERALI 734,28</t>
        </r>
      </text>
    </comment>
    <comment ref="C83" authorId="2" shapeId="0" xr:uid="{00000000-0006-0000-0000-0000D4010000}">
      <text>
        <r>
          <rPr>
            <b/>
            <sz val="9"/>
            <color indexed="81"/>
            <rFont val="Tahoma"/>
            <family val="2"/>
          </rPr>
          <t>Thomas POTIER:</t>
        </r>
        <r>
          <rPr>
            <sz val="9"/>
            <color indexed="81"/>
            <rFont val="Tahoma"/>
            <family val="2"/>
          </rPr>
          <t xml:space="preserve">
op commerce
</t>
        </r>
      </text>
    </comment>
    <comment ref="Q88" authorId="0" shapeId="0" xr:uid="{00000000-0006-0000-0000-0000D5010000}">
      <text>
        <r>
          <rPr>
            <b/>
            <sz val="9"/>
            <color indexed="81"/>
            <rFont val="Tahoma"/>
            <family val="2"/>
          </rPr>
          <t xml:space="preserve">citeo 264,91
</t>
        </r>
      </text>
    </comment>
    <comment ref="AK88" authorId="1" shapeId="0" xr:uid="{00000000-0006-0000-0000-0000D6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CITEO 96
SACEM 576,20
SPRE 133,3
</t>
        </r>
      </text>
    </comment>
    <comment ref="E120" authorId="0" shapeId="0" xr:uid="{00000000-0006-0000-0000-0000D7010000}">
      <text>
        <r>
          <rPr>
            <b/>
            <sz val="9"/>
            <color indexed="81"/>
            <rFont val="Tahoma"/>
            <family val="2"/>
          </rPr>
          <t xml:space="preserve">AU 31/05/2020
CM 135058,59
BTA 146372,43
CIO 185277,18
CAISSE 2084,52
RCHQ ERB 2987,23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0" authorId="0" shapeId="0" xr:uid="{00000000-0006-0000-0000-0000D8010000}">
      <text>
        <r>
          <rPr>
            <b/>
            <sz val="9"/>
            <color indexed="81"/>
            <rFont val="Tahoma"/>
            <family val="2"/>
          </rPr>
          <t>AU30/06/20
CM :     83716,45
CIO :   135184,93
BTA :    53565,98
CAISSE : 2440,42</t>
        </r>
        <r>
          <rPr>
            <sz val="9"/>
            <color indexed="81"/>
            <rFont val="Tahoma"/>
            <family val="2"/>
          </rPr>
          <t xml:space="preserve">
REM CB 30/06 +547,52</t>
        </r>
      </text>
    </comment>
    <comment ref="G120" authorId="0" shapeId="0" xr:uid="{00000000-0006-0000-0000-0000D9010000}">
      <text>
        <r>
          <rPr>
            <b/>
            <sz val="9"/>
            <color indexed="81"/>
            <rFont val="Tahoma"/>
            <family val="2"/>
          </rPr>
          <t xml:space="preserve">AU 31/07/2020
BTA 60669,21
CIO 45224,39
CM 61322,83+611,55+97,00
CAISSE 2280,59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0" authorId="0" shapeId="0" xr:uid="{00000000-0006-0000-0000-0000DA010000}">
      <text>
        <r>
          <rPr>
            <b/>
            <sz val="9"/>
            <color indexed="81"/>
            <rFont val="Tahoma"/>
            <family val="2"/>
          </rPr>
          <t xml:space="preserve">AU 31/08
CM       19872,87
BTA        3233,92
CIO       12789,26
CAISSE   2311,10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0" authorId="0" shapeId="0" xr:uid="{00000000-0006-0000-0000-0000DB010000}">
      <text>
        <r>
          <rPr>
            <b/>
            <sz val="9"/>
            <color indexed="81"/>
            <rFont val="Tahoma"/>
            <family val="2"/>
          </rPr>
          <t xml:space="preserve">
cm 11547,09
cio 17292,16
bta 14911,91
caisse 3352,22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0" authorId="0" shapeId="0" xr:uid="{00000000-0006-0000-0000-0000DC010000}">
      <text>
        <r>
          <rPr>
            <b/>
            <sz val="9"/>
            <color indexed="81"/>
            <rFont val="Tahoma"/>
            <family val="2"/>
          </rPr>
          <t xml:space="preserve">cm 11617,06 
cio 4265,26 + VI ERB 5000
bta 12703,13
caisse 2278,05
</t>
        </r>
      </text>
    </comment>
    <comment ref="K120" authorId="0" shapeId="0" xr:uid="{00000000-0006-0000-0000-0000DD010000}">
      <text>
        <r>
          <rPr>
            <b/>
            <sz val="9"/>
            <color indexed="81"/>
            <rFont val="Tahoma"/>
            <family val="2"/>
          </rPr>
          <t xml:space="preserve">cm 15404,78
cio 13982,67
bta1 1734,72
bta2  11156,94
caisse 1836,71
</t>
        </r>
      </text>
    </comment>
    <comment ref="L120" authorId="0" shapeId="0" xr:uid="{00000000-0006-0000-0000-0000DE010000}">
      <text>
        <r>
          <rPr>
            <b/>
            <sz val="9"/>
            <color indexed="81"/>
            <rFont val="Tahoma"/>
            <family val="2"/>
          </rPr>
          <t>cm    120481,53+121,50+2613,77-37,04ERB
cio      44323,69+2200+1443,66
bta2   18432,49
caisse   2292,23</t>
        </r>
      </text>
    </comment>
    <comment ref="M120" authorId="0" shapeId="0" xr:uid="{00000000-0006-0000-0000-0000DF010000}">
      <text>
        <r>
          <rPr>
            <b/>
            <sz val="9"/>
            <color indexed="81"/>
            <rFont val="Tahoma"/>
            <family val="2"/>
          </rPr>
          <t>CM 31/01 +65819,73+ERB 58,35
CIO            +50578,56
BTA             +11591,00
CAISSE       +2924,08</t>
        </r>
      </text>
    </comment>
    <comment ref="N120" authorId="0" shapeId="0" xr:uid="{00000000-0006-0000-0000-0000E0010000}">
      <text>
        <r>
          <rPr>
            <sz val="9"/>
            <color indexed="81"/>
            <rFont val="Tahoma"/>
            <family val="2"/>
          </rPr>
          <t xml:space="preserve">CM 69653,72 + ERB 631,95
CIO 41527,90 + ERB 584,08
BTA 11058,58
CAISSE 2364,67
</t>
        </r>
      </text>
    </comment>
    <comment ref="O120" authorId="0" shapeId="0" xr:uid="{00000000-0006-0000-0000-0000E1010000}">
      <text>
        <r>
          <rPr>
            <sz val="9"/>
            <color indexed="81"/>
            <rFont val="Tahoma"/>
            <family val="2"/>
          </rPr>
          <t xml:space="preserve">CM 156147,72+ ERB 208,09
CIO 60417,97 + ERB 800,00+3004,39
BTA 5651,62
CAISSE 1647,73
</t>
        </r>
      </text>
    </comment>
    <comment ref="P120" authorId="0" shapeId="0" xr:uid="{00000000-0006-0000-0000-0000E2010000}">
      <text>
        <r>
          <rPr>
            <b/>
            <sz val="9"/>
            <color indexed="81"/>
            <rFont val="Tahoma"/>
            <family val="2"/>
          </rPr>
          <t xml:space="preserve">cm 124064,83
cio 62198,63
bta 2841,30
caisse 1887,65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0" authorId="0" shapeId="0" xr:uid="{00000000-0006-0000-0000-0000E3010000}">
      <text>
        <r>
          <rPr>
            <b/>
            <sz val="9"/>
            <color indexed="81"/>
            <rFont val="Tahoma"/>
            <family val="2"/>
          </rPr>
          <t xml:space="preserve">cm 175635,41
cio    72859,89
bta     6533,47
caisse 1860,27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20" authorId="0" shapeId="0" xr:uid="{00000000-0006-0000-0000-0000E4010000}">
      <text>
        <r>
          <rPr>
            <b/>
            <sz val="9"/>
            <color indexed="81"/>
            <rFont val="Tahoma"/>
            <family val="2"/>
          </rPr>
          <t xml:space="preserve">cm 288088,36
cio    89491,67
bta     5452,26
caisse 2802,35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20" authorId="0" shapeId="0" xr:uid="{00000000-0006-0000-0000-0000E5010000}">
      <text>
        <r>
          <rPr>
            <b/>
            <sz val="9"/>
            <color indexed="81"/>
            <rFont val="Tahoma"/>
            <family val="2"/>
          </rPr>
          <t xml:space="preserve">cm 370531,31-ERB 324,40+1619,83
cio    69674,81
bta     6331,69
caisse 2639,50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20" authorId="0" shapeId="0" xr:uid="{00000000-0006-0000-0000-0000E6010000}">
      <text>
        <r>
          <rPr>
            <b/>
            <sz val="9"/>
            <color indexed="81"/>
            <rFont val="Tahoma"/>
            <family val="2"/>
          </rPr>
          <t>cm 446696,12+ERB 826,33
cio    45738,04 +ERB 10164,59-138,54
bta     2128,45
caisse  1988,86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20" authorId="0" shapeId="0" xr:uid="{00000000-0006-0000-0000-0000E7010000}">
      <text>
        <r>
          <rPr>
            <b/>
            <sz val="9"/>
            <color indexed="81"/>
            <rFont val="Tahoma"/>
            <family val="2"/>
          </rPr>
          <t>cm 447168,97 + ERB CB 1460,15
cio    46406,35 +ERB RCHQ7053,82 +R ESP 1400,00
bta     5758,39
caisse  1567,11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0" authorId="0" shapeId="0" xr:uid="{00000000-0006-0000-0000-0000E8010000}">
      <text>
        <r>
          <rPr>
            <sz val="9"/>
            <color indexed="81"/>
            <rFont val="Tahoma"/>
            <family val="2"/>
          </rPr>
          <t>CM 428740,81-103,32ERB+386,24ERB
CIO 52485,31+11267,15 ERB
BTA  3605,53
CAISSE  2678,93</t>
        </r>
      </text>
    </comment>
    <comment ref="W120" authorId="0" shapeId="0" xr:uid="{00000000-0006-0000-0000-0000E9010000}">
      <text>
        <r>
          <rPr>
            <b/>
            <sz val="9"/>
            <color indexed="81"/>
            <rFont val="Tahoma"/>
            <family val="2"/>
          </rPr>
          <t>CM448777,46+ ERB CB 5794,87</t>
        </r>
        <r>
          <rPr>
            <sz val="9"/>
            <color indexed="81"/>
            <rFont val="Tahoma"/>
            <family val="2"/>
          </rPr>
          <t xml:space="preserve">
BTA 9029,9
CIO 61387,92 + ERB RCHQ 5429,88
CAISSE 1931,67</t>
        </r>
      </text>
    </comment>
    <comment ref="X120" authorId="0" shapeId="0" xr:uid="{00000000-0006-0000-0000-0000EA010000}">
      <text>
        <r>
          <rPr>
            <b/>
            <sz val="9"/>
            <color indexed="81"/>
            <rFont val="Tahoma"/>
            <family val="2"/>
          </rPr>
          <t>CM      606827,78+ ERB CB 4564,08- ERB COM CB 23,23- CHQ NONDEB 226,49</t>
        </r>
        <r>
          <rPr>
            <sz val="9"/>
            <color indexed="81"/>
            <rFont val="Tahoma"/>
            <family val="2"/>
          </rPr>
          <t xml:space="preserve">
CIO       80518,83
BTA           875,64
CAISSE   3655,12</t>
        </r>
      </text>
    </comment>
    <comment ref="Y120" authorId="0" shapeId="0" xr:uid="{00000000-0006-0000-0000-0000EB010000}">
      <text>
        <r>
          <rPr>
            <b/>
            <sz val="9"/>
            <color indexed="81"/>
            <rFont val="Tahoma"/>
            <family val="2"/>
          </rPr>
          <t xml:space="preserve">CM 559766,87 +516,78
CIO 76375,59
BTA 4980,61
CAISSE 2696,59
</t>
        </r>
      </text>
    </comment>
    <comment ref="Z120" authorId="1" shapeId="0" xr:uid="{00000000-0006-0000-0000-0000EC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479 484,70 + ERB 1125,40 - 226,49 CHQ NON DEB
CIO 79 210,87
BTA 5 773,81
CAISSE 2 844,88</t>
        </r>
      </text>
    </comment>
    <comment ref="AA120" authorId="1" shapeId="0" xr:uid="{00000000-0006-0000-0000-0000ED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  394 717,10 +ERB CB 1396,51
CIO     86 581,23 + 50,00 BILLETVRAI
BTA       3 106,91
CAISSE  3 848,84</t>
        </r>
      </text>
    </comment>
    <comment ref="AB120" authorId="1" shapeId="0" xr:uid="{00000000-0006-0000-0000-0000EE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400339,51 +ERB CB 3207,76+485,56+1342,69
BTA   2556,82
CIO     89826,13
CAISSE  2559,88</t>
        </r>
      </text>
    </comment>
    <comment ref="AC120" authorId="1" shapeId="0" xr:uid="{00000000-0006-0000-0000-0000EF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410002,00 + ERB CB 9260,39 -11,69
CIC 79118,78 + ERB RCHQ 36019,69
BTA  7041,90
CAISSE  1563,44</t>
        </r>
      </text>
    </comment>
    <comment ref="AD120" authorId="1" shapeId="0" xr:uid="{00000000-0006-0000-0000-0000F0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588984,04 ERB - 21,64 CHQ + 642,38 CB -831,60PREL+2466 CB
CIO  90268,29
BTA    2938,94
CAISSE  4099,15</t>
        </r>
      </text>
    </comment>
    <comment ref="AE120" authorId="1" shapeId="0" xr:uid="{00000000-0006-0000-0000-0000F1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609901,44+ ERB CB 1228,99-CHQ431,64
CIC      54534,28 - ERB CH 98,26
BTA        2780,12
CAISSE  6250,97</t>
        </r>
      </text>
    </comment>
    <comment ref="AF120" authorId="1" shapeId="0" xr:uid="{00000000-0006-0000-0000-0000F2010000}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CM 604136,59+700,37-247,54
CIO 52627,65
BTA  2743,52
CAISSE 5651,40
</t>
        </r>
      </text>
    </comment>
    <comment ref="AG120" authorId="1" shapeId="0" xr:uid="{00000000-0006-0000-0000-0000F3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451 908,86 ERB CB 227,12 - CHQ 11,69
CIO  31 567,81
CAISSE 4 930,34</t>
        </r>
      </text>
    </comment>
    <comment ref="AH120" authorId="1" shapeId="0" xr:uid="{00000000-0006-0000-0000-0000F4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404029,00- ERB CHQ 11,69+ CB 1386,04- ERREUR RCH 49,66
CIC 41014,08
CAISSE 2 952,16</t>
        </r>
      </text>
    </comment>
    <comment ref="AI120" authorId="1" shapeId="0" xr:uid="{00000000-0006-0000-0000-0000F5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379599,19 +ERB CB 1396,14-CHQ11,69+28,8- CHQ 153,3+162,95 (ERREUR DATE CB 23/12)
CIO 52725,33
CAISSE 2697,32</t>
        </r>
      </text>
    </comment>
    <comment ref="AJ120" authorId="1" shapeId="0" xr:uid="{00000000-0006-0000-0000-0000F6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477004,28 -11,69 CH ERB + 3282,28 CB ERB -18,59 COM CB ERB
CIC 79674,97
CAISSE 4756,46</t>
        </r>
      </text>
    </comment>
    <comment ref="AK120" authorId="1" shapeId="0" xr:uid="{00000000-0006-0000-0000-0000F7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479493,56 -11,69 CHQERB + 508,8 CB ERB
CIC 51166,80
CAISSE  2016,04
</t>
        </r>
      </text>
    </comment>
    <comment ref="AL120" authorId="1" shapeId="0" xr:uid="{00000000-0006-0000-0000-0000F8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396129,99 + ERB CB 672,05
CIC   48686,38
CAISSE  2736,99</t>
        </r>
      </text>
    </comment>
    <comment ref="AM120" authorId="1" shapeId="0" xr:uid="{00000000-0006-0000-0000-0000F9010000}">
      <text>
        <r>
          <rPr>
            <b/>
            <sz val="9"/>
            <color indexed="81"/>
            <rFont val="Tahoma"/>
            <family val="2"/>
          </rPr>
          <t>catherine:</t>
        </r>
        <r>
          <rPr>
            <sz val="9"/>
            <color indexed="81"/>
            <rFont val="Tahoma"/>
            <family val="2"/>
          </rPr>
          <t xml:space="preserve">
CM  335653,92 +ERB CB 1676,16+ ERB CB 2299,94 (ERREUR SAISIE CB DU 05/04)
CIC   41778,54
CAISSE   2593,03</t>
        </r>
      </text>
    </comment>
  </commentList>
</comments>
</file>

<file path=xl/sharedStrings.xml><?xml version="1.0" encoding="utf-8"?>
<sst xmlns="http://schemas.openxmlformats.org/spreadsheetml/2006/main" count="273" uniqueCount="181">
  <si>
    <t>MARS 2020</t>
  </si>
  <si>
    <t>AVRIL 2020</t>
  </si>
  <si>
    <t>MAI 2020</t>
  </si>
  <si>
    <t>JUIN 2020</t>
  </si>
  <si>
    <t>JUILLET 2020</t>
  </si>
  <si>
    <t>Prévisions CA HT</t>
  </si>
  <si>
    <t>Prévisions CA TTC</t>
  </si>
  <si>
    <t>LIBELLES</t>
  </si>
  <si>
    <t>FOURNISSEURS SOUS TRAITANTS</t>
  </si>
  <si>
    <t>S/TOT FOURNISSEURS</t>
  </si>
  <si>
    <t>Trésorerie fin de mois</t>
  </si>
  <si>
    <t>AOUT 2020</t>
  </si>
  <si>
    <t>SEPTEMBRE 2020</t>
  </si>
  <si>
    <t>POUR INFO : CA ESTIME</t>
  </si>
  <si>
    <t>ENCAISSEMENTS TTC</t>
  </si>
  <si>
    <t>- frs eau, électricité, énergie …</t>
  </si>
  <si>
    <t>- frs</t>
  </si>
  <si>
    <t>EMPRUNTS</t>
  </si>
  <si>
    <t>-URSSAF</t>
  </si>
  <si>
    <t>-caisse prévoyance</t>
  </si>
  <si>
    <t>-prélèvement à la source des employés</t>
  </si>
  <si>
    <t>FISCAL</t>
  </si>
  <si>
    <t>-acompte taxe apprentissage</t>
  </si>
  <si>
    <t>-acompte formation continue</t>
  </si>
  <si>
    <t>-CFE</t>
  </si>
  <si>
    <t>-CVAE</t>
  </si>
  <si>
    <t>-taxe foncière</t>
  </si>
  <si>
    <t>S/TOTAL SOCIAL ET FISCAL</t>
  </si>
  <si>
    <t>-cotisations gérant URSSAF des Indépendants</t>
  </si>
  <si>
    <t>-cotisations gérant Retraite (selon caisse)</t>
  </si>
  <si>
    <t>-cotisations complémentaires MADELIN</t>
  </si>
  <si>
    <t>-PAS dans les EI si prélément sur compte pro</t>
  </si>
  <si>
    <t>-salaires des gérants ou prélèvements exploitant</t>
  </si>
  <si>
    <t>SPECIFIQUE GERANTS / TNS</t>
  </si>
  <si>
    <t xml:space="preserve">TOTAL DIVERS </t>
  </si>
  <si>
    <t>Trésorerie départ au 28/02/2020</t>
  </si>
  <si>
    <t>TOTAL DES DECAISSEMENTS</t>
  </si>
  <si>
    <t>DECAISSEMENTS TTC</t>
  </si>
  <si>
    <t>REPORT TOTAL ENCAISSEMENTS</t>
  </si>
  <si>
    <t>REPORT TOTAL DECAISSEMENTS</t>
  </si>
  <si>
    <t>PREVISIONS DE TRESORERIE A 6 MOIS</t>
  </si>
  <si>
    <t>- frs divers achats non stockés</t>
  </si>
  <si>
    <t>- frs sous traitance</t>
  </si>
  <si>
    <t>AUTRES FOURNISSEURS</t>
  </si>
  <si>
    <t>FOURNISSEURS ACHATS M/SES</t>
  </si>
  <si>
    <t>- frs autres locations</t>
  </si>
  <si>
    <t>- frs entretien global</t>
  </si>
  <si>
    <t>- frs maintenance</t>
  </si>
  <si>
    <t>- frs assurances</t>
  </si>
  <si>
    <t>- frs annonces et insertions, foires, cado clients</t>
  </si>
  <si>
    <t>- frs catalogues et affranchissements</t>
  </si>
  <si>
    <t>- frs frais de port sur achats</t>
  </si>
  <si>
    <t>- frs frais de port sur ventes</t>
  </si>
  <si>
    <t>- frs déplacements missions réceptions</t>
  </si>
  <si>
    <t>- frs téléphone</t>
  </si>
  <si>
    <t>- frs frais bancaires</t>
  </si>
  <si>
    <t>- frs divers</t>
  </si>
  <si>
    <t xml:space="preserve">- frs loyer immobilier </t>
  </si>
  <si>
    <t xml:space="preserve">- frs prestations management </t>
  </si>
  <si>
    <t xml:space="preserve">- frs honoraires frais act et contentieux </t>
  </si>
  <si>
    <t>-caisse retraite et prevoyance</t>
  </si>
  <si>
    <t xml:space="preserve">salaires net </t>
  </si>
  <si>
    <t xml:space="preserve">SOCIAL </t>
  </si>
  <si>
    <t>OCTOBRE 2020</t>
  </si>
  <si>
    <t>NOVEMBRE 2020</t>
  </si>
  <si>
    <t>DECEMBRE 2020</t>
  </si>
  <si>
    <t>-Pour info : salaires bruts employés</t>
  </si>
  <si>
    <t>-coût sorties licenciements</t>
  </si>
  <si>
    <t>-Pour info : effectif</t>
  </si>
  <si>
    <t>- frs achats de la période</t>
  </si>
  <si>
    <t>- CA encaissemenets clients de la période</t>
  </si>
  <si>
    <t>Mars</t>
  </si>
  <si>
    <t>Playbox</t>
  </si>
  <si>
    <t>fest</t>
  </si>
  <si>
    <t>cofalu</t>
  </si>
  <si>
    <t>casselin</t>
  </si>
  <si>
    <t>cmp</t>
  </si>
  <si>
    <t>festa</t>
  </si>
  <si>
    <t>inovalley</t>
  </si>
  <si>
    <t>ardi</t>
  </si>
  <si>
    <t>findis</t>
  </si>
  <si>
    <t>ecocup</t>
  </si>
  <si>
    <t>lotquine</t>
  </si>
  <si>
    <t>mhi</t>
  </si>
  <si>
    <t>out of the blue</t>
  </si>
  <si>
    <t xml:space="preserve">santex </t>
  </si>
  <si>
    <t>lievre</t>
  </si>
  <si>
    <t>sud trand</t>
  </si>
  <si>
    <t>cogir</t>
  </si>
  <si>
    <t>tendance edition</t>
  </si>
  <si>
    <t>lotoquine</t>
  </si>
  <si>
    <t>nappage</t>
  </si>
  <si>
    <t>Avril</t>
  </si>
  <si>
    <t>Aluplast</t>
  </si>
  <si>
    <t>Top Tex</t>
  </si>
  <si>
    <t>Total</t>
  </si>
  <si>
    <t>RD Bijoux</t>
  </si>
  <si>
    <t>P'tit Clown</t>
  </si>
  <si>
    <t>MGM</t>
  </si>
  <si>
    <t>LIOPPIS</t>
  </si>
  <si>
    <t>iti</t>
  </si>
  <si>
    <t>lotronic</t>
  </si>
  <si>
    <t>Despeche</t>
  </si>
  <si>
    <t>barthl</t>
  </si>
  <si>
    <t>Stabilo</t>
  </si>
  <si>
    <t>Christian Fab</t>
  </si>
  <si>
    <t>Boland</t>
  </si>
  <si>
    <t>LG IMPORT</t>
  </si>
  <si>
    <t>Inverscas</t>
  </si>
  <si>
    <t>AMSCAN</t>
  </si>
  <si>
    <t>Paca</t>
  </si>
  <si>
    <t>joja</t>
  </si>
  <si>
    <t>Cotillon D'alsace</t>
  </si>
  <si>
    <t>BONG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</si>
  <si>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</si>
  <si>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</si>
  <si>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</si>
  <si>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</si>
  <si>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</si>
  <si>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</si>
  <si>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</si>
  <si>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</si>
  <si>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BG Inter</t>
  </si>
  <si>
    <t xml:space="preserve">-TVA </t>
  </si>
  <si>
    <t>emprunt PGE 660 000</t>
  </si>
  <si>
    <t>emprunt PGE 150</t>
  </si>
  <si>
    <t>SOLDE BANCAIRE</t>
  </si>
  <si>
    <t>OK</t>
  </si>
  <si>
    <t>chatron</t>
  </si>
  <si>
    <t>filantex</t>
  </si>
  <si>
    <t>canson</t>
  </si>
  <si>
    <t>beaumont papeterie</t>
  </si>
  <si>
    <t>Janvier
2021</t>
  </si>
  <si>
    <t>Fevrier
2021</t>
  </si>
  <si>
    <t>Mars
2021</t>
  </si>
  <si>
    <t>Avril
2021</t>
  </si>
  <si>
    <t>mai
2021</t>
  </si>
  <si>
    <t>juin
2021</t>
  </si>
  <si>
    <t>Juillet
2021</t>
  </si>
  <si>
    <t>Saisonnier (1750 chargé)</t>
  </si>
  <si>
    <t>prises en charge CSP POLE EMPLOI</t>
  </si>
  <si>
    <t>ERB 57,98-15 ECART</t>
  </si>
  <si>
    <t>AUTRES</t>
  </si>
  <si>
    <t>CREDIT TVA (pour info)</t>
  </si>
  <si>
    <t>Aout
2021</t>
  </si>
  <si>
    <t>Septembre
2021</t>
  </si>
  <si>
    <t>Ocotbre
2021</t>
  </si>
  <si>
    <t>Novembre
2021</t>
  </si>
  <si>
    <t>Decembre
2021</t>
  </si>
  <si>
    <t>Janvier
2022</t>
  </si>
  <si>
    <t>Fevrier
2022</t>
  </si>
  <si>
    <t>Mars
2022</t>
  </si>
  <si>
    <t>Avril
2022</t>
  </si>
  <si>
    <t>Plan suvegarde</t>
  </si>
  <si>
    <t>taxe pub , eco contribution</t>
  </si>
  <si>
    <t>AIDE COVID</t>
  </si>
  <si>
    <t>mai
2022</t>
  </si>
  <si>
    <t>juin
2022</t>
  </si>
  <si>
    <t>Juillet
2022</t>
  </si>
  <si>
    <t>Aout
2022</t>
  </si>
  <si>
    <t>Septembre
2022</t>
  </si>
  <si>
    <t>Ocotbre
2022</t>
  </si>
  <si>
    <t>Novembre
2022</t>
  </si>
  <si>
    <t>Decembre
2022</t>
  </si>
  <si>
    <t>TPLE</t>
  </si>
  <si>
    <t>- CA aide APPRENTI / FORMATION</t>
  </si>
  <si>
    <t xml:space="preserve">OK </t>
  </si>
  <si>
    <t>- CA rembt act partielle/ IJ CPAM</t>
  </si>
  <si>
    <t>Janvier
2023</t>
  </si>
  <si>
    <t>Février
2023</t>
  </si>
  <si>
    <t>Mars
2023</t>
  </si>
  <si>
    <t>Avril
2023</t>
  </si>
  <si>
    <t>mai
2023</t>
  </si>
  <si>
    <t>juin
2023</t>
  </si>
  <si>
    <t>Juillet
2023</t>
  </si>
  <si>
    <t>Aout
2023</t>
  </si>
  <si>
    <t>Septembre
2023</t>
  </si>
  <si>
    <t>Ocotbre
2023</t>
  </si>
  <si>
    <t>Novembre
2023</t>
  </si>
  <si>
    <t>Decembre
2023</t>
  </si>
  <si>
    <t>- CA rembt TVA , Impots , TRANSFERT DE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</si>
</sst>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b/>
      <sz val="10"/>
      <name val="Garamond"/>
      <family val="1"/>
    </font>
    <font>
      <b/>
      <sz val="14"/>
      <name val="Garamond"/>
      <family val="1"/>
    </font>
    <font>
      <b/>
      <sz val="9"/>
      <name val="Garamond"/>
      <family val="1"/>
    </font>
    <font>
      <b/>
      <sz val="12"/>
      <name val="Garamond"/>
      <family val="1"/>
    </font>
    <font>
      <b/>
      <i/>
      <sz val="10"/>
      <color rgb="FFFF0000"/>
      <name val="Garamond"/>
      <family val="1"/>
    </font>
    <font>
      <b/>
      <sz val="18"/>
      <name val="Garamond"/>
      <family val="1"/>
    </font>
    <font>
      <sz val="10"/>
      <name val="Arial"/>
      <family val="2"/>
    </font>
    <font>
      <b/>
      <sz val="10"/>
      <color rgb="FF00B050"/>
      <name val="Garamond"/>
      <family val="1"/>
    </font>
    <font>
      <sz val="11"/>
      <color theme="1"/>
      <name val="Calibri"/>
      <family val="2"/>
      <scheme val="minor"/>
    </font>
    <font>
      <b/>
      <sz val="10"/>
      <color rgb="FFFF0000"/>
      <name val="Garamond"/>
      <family val="1"/>
    </font>
    <font>
      <b/>
      <i/>
      <sz val="8"/>
      <name val="Garamond"/>
      <family val="1"/>
    </font>
    <font>
      <b/>
      <sz val="10"/>
      <color rgb="FF0000FF"/>
      <name val="Garamond"/>
      <family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FF"/>
      <name val="Garamond"/>
      <family val="1"/>
    </font>
    <font>
      <sz val="8"/>
      <name val="Calibri"/>
      <family val="2"/>
      <scheme val="minor"/>
    </font>
    <font>
      <b/>
      <sz val="10"/>
      <color theme="1"/>
      <name val="Garamond"/>
      <family val="1"/>
    </font>
    <font>
      <b/>
      <i/>
      <sz val="8"/>
      <color rgb="FF0000FF"/>
      <name val="Garamond"/>
      <family val="1"/>
    </font>
    <font>
      <b/>
      <sz val="9"/>
      <color rgb="FFFF0000"/>
      <name val="Garamond"/>
      <family val="1"/>
    </font>
    <font>
      <b/>
      <sz val="10"/>
      <color rgb="FF92D050"/>
      <name val="Garamond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98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/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/>
    </xf>
    <xf numFmtId="0" fontId="1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1" fillId="4" borderId="11" xfId="0" quotePrefix="1" applyFont="1" applyFill="1" applyBorder="1"/>
    <xf numFmtId="0" fontId="5" fillId="0" borderId="18" xfId="0" applyFont="1" applyBorder="1" applyAlignment="1">
      <alignment horizontal="center"/>
    </xf>
    <xf numFmtId="0" fontId="1" fillId="0" borderId="29" xfId="0" applyFont="1" applyBorder="1"/>
    <xf numFmtId="4" fontId="1" fillId="0" borderId="33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3" fillId="0" borderId="27" xfId="0" quotePrefix="1" applyFont="1" applyBorder="1"/>
    <xf numFmtId="0" fontId="3" fillId="0" borderId="23" xfId="0" quotePrefix="1" applyFont="1" applyBorder="1"/>
    <xf numFmtId="0" fontId="3" fillId="0" borderId="26" xfId="0" quotePrefix="1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3" fillId="0" borderId="11" xfId="0" applyFont="1" applyBorder="1"/>
    <xf numFmtId="0" fontId="1" fillId="0" borderId="15" xfId="0" applyFont="1" applyBorder="1"/>
    <xf numFmtId="4" fontId="1" fillId="0" borderId="2" xfId="0" applyNumberFormat="1" applyFont="1" applyBorder="1" applyAlignment="1">
      <alignment horizontal="center"/>
    </xf>
    <xf numFmtId="0" fontId="3" fillId="0" borderId="19" xfId="0" applyFont="1" applyBorder="1"/>
    <xf numFmtId="4" fontId="3" fillId="0" borderId="10" xfId="0" applyNumberFormat="1" applyFont="1" applyBorder="1" applyAlignment="1">
      <alignment horizontal="center"/>
    </xf>
    <xf numFmtId="0" fontId="3" fillId="0" borderId="11" xfId="0" quotePrefix="1" applyFont="1" applyBorder="1"/>
    <xf numFmtId="0" fontId="1" fillId="0" borderId="31" xfId="0" applyFont="1" applyBorder="1"/>
    <xf numFmtId="4" fontId="1" fillId="0" borderId="7" xfId="0" applyNumberFormat="1" applyFont="1" applyBorder="1" applyAlignment="1">
      <alignment horizontal="center"/>
    </xf>
    <xf numFmtId="0" fontId="3" fillId="0" borderId="28" xfId="0" applyFont="1" applyBorder="1"/>
    <xf numFmtId="4" fontId="3" fillId="0" borderId="34" xfId="0" applyNumberFormat="1" applyFont="1" applyBorder="1" applyAlignment="1">
      <alignment horizontal="center"/>
    </xf>
    <xf numFmtId="0" fontId="1" fillId="0" borderId="3" xfId="0" applyFont="1" applyBorder="1"/>
    <xf numFmtId="4" fontId="3" fillId="0" borderId="24" xfId="0" applyNumberFormat="1" applyFont="1" applyBorder="1" applyAlignment="1">
      <alignment horizontal="center"/>
    </xf>
    <xf numFmtId="0" fontId="2" fillId="2" borderId="15" xfId="0" applyFont="1" applyFill="1" applyBorder="1"/>
    <xf numFmtId="4" fontId="4" fillId="2" borderId="2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4" borderId="11" xfId="0" quotePrefix="1" applyFont="1" applyFill="1" applyBorder="1" applyProtection="1">
      <protection locked="0"/>
    </xf>
    <xf numFmtId="0" fontId="3" fillId="4" borderId="11" xfId="0" quotePrefix="1" applyFont="1" applyFill="1" applyBorder="1" applyProtection="1">
      <protection locked="0"/>
    </xf>
    <xf numFmtId="0" fontId="3" fillId="4" borderId="20" xfId="0" quotePrefix="1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3" fontId="4" fillId="4" borderId="0" xfId="0" applyNumberFormat="1" applyFont="1" applyFill="1" applyAlignment="1" applyProtection="1">
      <alignment horizontal="center"/>
      <protection locked="0"/>
    </xf>
    <xf numFmtId="3" fontId="1" fillId="4" borderId="5" xfId="0" applyNumberFormat="1" applyFont="1" applyFill="1" applyBorder="1" applyAlignment="1" applyProtection="1">
      <alignment horizontal="center"/>
      <protection locked="0"/>
    </xf>
    <xf numFmtId="3" fontId="1" fillId="0" borderId="8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5" borderId="16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 applyProtection="1">
      <alignment horizontal="center"/>
      <protection locked="0"/>
    </xf>
    <xf numFmtId="3" fontId="3" fillId="4" borderId="23" xfId="0" applyNumberFormat="1" applyFont="1" applyFill="1" applyBorder="1" applyAlignment="1" applyProtection="1">
      <alignment horizontal="center"/>
      <protection locked="0"/>
    </xf>
    <xf numFmtId="3" fontId="1" fillId="0" borderId="12" xfId="0" applyNumberFormat="1" applyFont="1" applyBorder="1" applyAlignment="1">
      <alignment horizontal="center"/>
    </xf>
    <xf numFmtId="3" fontId="1" fillId="4" borderId="12" xfId="0" applyNumberFormat="1" applyFont="1" applyFill="1" applyBorder="1" applyAlignment="1" applyProtection="1">
      <alignment horizontal="center"/>
      <protection locked="0"/>
    </xf>
    <xf numFmtId="3" fontId="1" fillId="4" borderId="12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4" borderId="22" xfId="0" applyNumberFormat="1" applyFont="1" applyFill="1" applyBorder="1" applyAlignment="1" applyProtection="1">
      <alignment horizontal="center"/>
      <protection locked="0"/>
    </xf>
    <xf numFmtId="3" fontId="1" fillId="0" borderId="22" xfId="0" applyNumberFormat="1" applyFont="1" applyBorder="1" applyAlignment="1">
      <alignment horizontal="center"/>
    </xf>
    <xf numFmtId="3" fontId="1" fillId="4" borderId="32" xfId="0" applyNumberFormat="1" applyFont="1" applyFill="1" applyBorder="1" applyAlignment="1" applyProtection="1">
      <alignment horizontal="center"/>
      <protection locked="0"/>
    </xf>
    <xf numFmtId="3" fontId="1" fillId="0" borderId="26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3" fillId="4" borderId="11" xfId="0" applyFont="1" applyFill="1" applyBorder="1" applyProtection="1">
      <protection locked="0"/>
    </xf>
    <xf numFmtId="3" fontId="1" fillId="7" borderId="22" xfId="0" applyNumberFormat="1" applyFont="1" applyFill="1" applyBorder="1" applyAlignment="1" applyProtection="1">
      <alignment horizontal="center"/>
      <protection locked="0"/>
    </xf>
    <xf numFmtId="0" fontId="3" fillId="9" borderId="11" xfId="0" quotePrefix="1" applyFont="1" applyFill="1" applyBorder="1" applyProtection="1">
      <protection locked="0"/>
    </xf>
    <xf numFmtId="3" fontId="1" fillId="9" borderId="12" xfId="0" applyNumberFormat="1" applyFont="1" applyFill="1" applyBorder="1" applyAlignment="1" applyProtection="1">
      <alignment horizontal="center"/>
      <protection locked="0"/>
    </xf>
    <xf numFmtId="0" fontId="3" fillId="8" borderId="11" xfId="0" quotePrefix="1" applyFont="1" applyFill="1" applyBorder="1"/>
    <xf numFmtId="3" fontId="1" fillId="8" borderId="12" xfId="0" applyNumberFormat="1" applyFont="1" applyFill="1" applyBorder="1" applyAlignment="1" applyProtection="1">
      <alignment horizontal="center"/>
      <protection locked="0"/>
    </xf>
    <xf numFmtId="0" fontId="1" fillId="10" borderId="11" xfId="0" quotePrefix="1" applyFont="1" applyFill="1" applyBorder="1" applyProtection="1">
      <protection locked="0"/>
    </xf>
    <xf numFmtId="3" fontId="1" fillId="10" borderId="12" xfId="0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14" xfId="0" applyNumberFormat="1" applyFont="1" applyBorder="1" applyAlignment="1">
      <alignment horizontal="center"/>
    </xf>
    <xf numFmtId="0" fontId="1" fillId="4" borderId="19" xfId="0" applyFont="1" applyFill="1" applyBorder="1" applyProtection="1">
      <protection locked="0"/>
    </xf>
    <xf numFmtId="0" fontId="1" fillId="0" borderId="0" xfId="0" applyFont="1" applyAlignment="1">
      <alignment horizontal="left"/>
    </xf>
    <xf numFmtId="3" fontId="1" fillId="6" borderId="1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3" fontId="10" fillId="4" borderId="12" xfId="0" applyNumberFormat="1" applyFont="1" applyFill="1" applyBorder="1" applyAlignment="1" applyProtection="1">
      <alignment horizontal="center"/>
      <protection locked="0"/>
    </xf>
    <xf numFmtId="3" fontId="10" fillId="10" borderId="12" xfId="0" applyNumberFormat="1" applyFont="1" applyFill="1" applyBorder="1" applyAlignment="1" applyProtection="1">
      <alignment horizontal="center"/>
      <protection locked="0"/>
    </xf>
    <xf numFmtId="9" fontId="3" fillId="0" borderId="14" xfId="2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4" borderId="1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11" borderId="11" xfId="0" quotePrefix="1" applyFont="1" applyFill="1" applyBorder="1" applyProtection="1">
      <protection locked="0"/>
    </xf>
    <xf numFmtId="4" fontId="3" fillId="11" borderId="0" xfId="0" applyNumberFormat="1" applyFont="1" applyFill="1" applyAlignment="1">
      <alignment horizontal="center"/>
    </xf>
    <xf numFmtId="0" fontId="1" fillId="11" borderId="0" xfId="0" applyFont="1" applyFill="1"/>
    <xf numFmtId="0" fontId="11" fillId="11" borderId="0" xfId="0" applyFont="1" applyFill="1" applyAlignment="1">
      <alignment horizontal="center"/>
    </xf>
    <xf numFmtId="3" fontId="11" fillId="11" borderId="12" xfId="0" applyNumberFormat="1" applyFont="1" applyFill="1" applyBorder="1" applyAlignment="1" applyProtection="1">
      <alignment horizontal="center"/>
      <protection locked="0"/>
    </xf>
    <xf numFmtId="0" fontId="11" fillId="11" borderId="0" xfId="0" applyFont="1" applyFill="1"/>
    <xf numFmtId="3" fontId="12" fillId="10" borderId="12" xfId="0" applyNumberFormat="1" applyFont="1" applyFill="1" applyBorder="1" applyAlignment="1" applyProtection="1">
      <alignment horizontal="center"/>
      <protection locked="0"/>
    </xf>
    <xf numFmtId="3" fontId="12" fillId="4" borderId="12" xfId="0" applyNumberFormat="1" applyFont="1" applyFill="1" applyBorder="1" applyAlignment="1" applyProtection="1">
      <alignment horizontal="center"/>
      <protection locked="0"/>
    </xf>
    <xf numFmtId="3" fontId="1" fillId="0" borderId="15" xfId="0" applyNumberFormat="1" applyFont="1" applyBorder="1" applyAlignment="1">
      <alignment horizontal="center"/>
    </xf>
    <xf numFmtId="3" fontId="16" fillId="11" borderId="23" xfId="0" applyNumberFormat="1" applyFont="1" applyFill="1" applyBorder="1" applyAlignment="1" applyProtection="1">
      <alignment horizontal="center"/>
      <protection locked="0"/>
    </xf>
    <xf numFmtId="3" fontId="12" fillId="4" borderId="6" xfId="0" applyNumberFormat="1" applyFont="1" applyFill="1" applyBorder="1" applyAlignment="1" applyProtection="1">
      <alignment horizontal="center"/>
      <protection locked="0"/>
    </xf>
    <xf numFmtId="3" fontId="12" fillId="4" borderId="5" xfId="0" applyNumberFormat="1" applyFont="1" applyFill="1" applyBorder="1" applyAlignment="1" applyProtection="1">
      <alignment horizontal="center"/>
      <protection locked="0"/>
    </xf>
    <xf numFmtId="3" fontId="1" fillId="3" borderId="0" xfId="0" applyNumberFormat="1" applyFont="1" applyFill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3" fillId="0" borderId="0" xfId="0" applyNumberFormat="1" applyFont="1" applyAlignment="1">
      <alignment horizontal="center"/>
    </xf>
    <xf numFmtId="3" fontId="18" fillId="4" borderId="12" xfId="0" applyNumberFormat="1" applyFont="1" applyFill="1" applyBorder="1" applyAlignment="1" applyProtection="1">
      <alignment horizontal="center"/>
      <protection locked="0"/>
    </xf>
    <xf numFmtId="3" fontId="16" fillId="4" borderId="27" xfId="0" applyNumberFormat="1" applyFont="1" applyFill="1" applyBorder="1" applyAlignment="1" applyProtection="1">
      <alignment horizontal="center"/>
      <protection locked="0"/>
    </xf>
    <xf numFmtId="3" fontId="16" fillId="4" borderId="23" xfId="0" applyNumberFormat="1" applyFont="1" applyFill="1" applyBorder="1" applyAlignment="1" applyProtection="1">
      <alignment horizontal="center"/>
      <protection locked="0"/>
    </xf>
    <xf numFmtId="3" fontId="12" fillId="0" borderId="17" xfId="0" applyNumberFormat="1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3" fontId="12" fillId="6" borderId="12" xfId="0" applyNumberFormat="1" applyFont="1" applyFill="1" applyBorder="1" applyAlignment="1" applyProtection="1">
      <alignment horizontal="center"/>
      <protection locked="0"/>
    </xf>
    <xf numFmtId="3" fontId="19" fillId="11" borderId="12" xfId="0" applyNumberFormat="1" applyFont="1" applyFill="1" applyBorder="1" applyAlignment="1" applyProtection="1">
      <alignment horizontal="center"/>
      <protection locked="0"/>
    </xf>
    <xf numFmtId="3" fontId="12" fillId="9" borderId="12" xfId="0" applyNumberFormat="1" applyFont="1" applyFill="1" applyBorder="1" applyAlignment="1" applyProtection="1">
      <alignment horizontal="center"/>
      <protection locked="0"/>
    </xf>
    <xf numFmtId="3" fontId="12" fillId="4" borderId="22" xfId="0" applyNumberFormat="1" applyFont="1" applyFill="1" applyBorder="1" applyAlignment="1" applyProtection="1">
      <alignment horizontal="center"/>
      <protection locked="0"/>
    </xf>
    <xf numFmtId="3" fontId="12" fillId="0" borderId="22" xfId="0" applyNumberFormat="1" applyFont="1" applyBorder="1" applyAlignment="1">
      <alignment horizontal="center"/>
    </xf>
    <xf numFmtId="3" fontId="12" fillId="7" borderId="22" xfId="0" applyNumberFormat="1" applyFont="1" applyFill="1" applyBorder="1" applyAlignment="1" applyProtection="1">
      <alignment horizontal="center"/>
      <protection locked="0"/>
    </xf>
    <xf numFmtId="3" fontId="12" fillId="8" borderId="22" xfId="0" applyNumberFormat="1" applyFont="1" applyFill="1" applyBorder="1" applyAlignment="1" applyProtection="1">
      <alignment horizontal="center"/>
      <protection locked="0"/>
    </xf>
    <xf numFmtId="3" fontId="12" fillId="8" borderId="12" xfId="0" applyNumberFormat="1" applyFont="1" applyFill="1" applyBorder="1" applyAlignment="1" applyProtection="1">
      <alignment horizontal="center"/>
      <protection locked="0"/>
    </xf>
    <xf numFmtId="3" fontId="12" fillId="0" borderId="30" xfId="0" applyNumberFormat="1" applyFont="1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3" fontId="12" fillId="4" borderId="23" xfId="0" applyNumberFormat="1" applyFont="1" applyFill="1" applyBorder="1" applyAlignment="1" applyProtection="1">
      <alignment horizontal="center"/>
      <protection locked="0"/>
    </xf>
    <xf numFmtId="3" fontId="12" fillId="4" borderId="32" xfId="0" applyNumberFormat="1" applyFont="1" applyFill="1" applyBorder="1" applyAlignment="1" applyProtection="1">
      <alignment horizontal="center"/>
      <protection locked="0"/>
    </xf>
    <xf numFmtId="164" fontId="2" fillId="12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3" fontId="10" fillId="4" borderId="5" xfId="0" applyNumberFormat="1" applyFont="1" applyFill="1" applyBorder="1" applyAlignment="1" applyProtection="1">
      <alignment horizontal="center"/>
      <protection locked="0"/>
    </xf>
    <xf numFmtId="3" fontId="10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1" fillId="4" borderId="12" xfId="0" applyNumberFormat="1" applyFont="1" applyFill="1" applyBorder="1" applyAlignment="1" applyProtection="1">
      <alignment horizontal="center" wrapText="1"/>
      <protection locked="0"/>
    </xf>
    <xf numFmtId="3" fontId="18" fillId="4" borderId="5" xfId="0" applyNumberFormat="1" applyFont="1" applyFill="1" applyBorder="1" applyAlignment="1" applyProtection="1">
      <alignment horizontal="center"/>
      <protection locked="0"/>
    </xf>
    <xf numFmtId="3" fontId="18" fillId="0" borderId="8" xfId="0" applyNumberFormat="1" applyFont="1" applyBorder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20" fillId="4" borderId="13" xfId="0" applyNumberFormat="1" applyFont="1" applyFill="1" applyBorder="1" applyAlignment="1" applyProtection="1">
      <alignment horizontal="center"/>
      <protection locked="0"/>
    </xf>
    <xf numFmtId="3" fontId="21" fillId="0" borderId="12" xfId="0" applyNumberFormat="1" applyFont="1" applyBorder="1" applyAlignment="1">
      <alignment horizontal="center"/>
    </xf>
    <xf numFmtId="3" fontId="10" fillId="9" borderId="12" xfId="0" applyNumberFormat="1" applyFont="1" applyFill="1" applyBorder="1" applyAlignment="1" applyProtection="1">
      <alignment horizontal="center"/>
      <protection locked="0"/>
    </xf>
    <xf numFmtId="3" fontId="18" fillId="4" borderId="27" xfId="0" applyNumberFormat="1" applyFont="1" applyFill="1" applyBorder="1" applyAlignment="1" applyProtection="1">
      <alignment horizontal="center"/>
      <protection locked="0"/>
    </xf>
    <xf numFmtId="3" fontId="18" fillId="10" borderId="12" xfId="0" applyNumberFormat="1" applyFont="1" applyFill="1" applyBorder="1" applyAlignment="1" applyProtection="1">
      <alignment horizontal="center"/>
      <protection locked="0"/>
    </xf>
    <xf numFmtId="3" fontId="10" fillId="0" borderId="12" xfId="0" applyNumberFormat="1" applyFont="1" applyBorder="1" applyAlignment="1">
      <alignment horizontal="center"/>
    </xf>
    <xf numFmtId="0" fontId="3" fillId="0" borderId="23" xfId="0" quotePrefix="1" applyFont="1" applyBorder="1" applyAlignment="1">
      <alignment horizontal="center"/>
    </xf>
    <xf numFmtId="3" fontId="20" fillId="4" borderId="27" xfId="0" applyNumberFormat="1" applyFont="1" applyFill="1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colors>
    <mruColors>
      <color rgb="FF0000FF"/>
      <color rgb="FFC8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77"/>
  <sheetViews>
    <sheetView tabSelected="1" zoomScale="115" zoomScaleNormal="115" zoomScaleSheetLayoutView="130" workbookViewId="0">
      <pane xSplit="2" ySplit="3" topLeftCell="C97" activePane="bottomRight" state="frozen"/>
      <selection pane="topRight" activeCell="C1" sqref="C1"/>
      <selection pane="bottomLeft" activeCell="A4" sqref="A4"/>
      <selection pane="bottomRight" activeCell="AO7" sqref="AO7"/>
    </sheetView>
  </sheetViews>
  <sheetFormatPr baseColWidth="10" defaultColWidth="11.42578125" defaultRowHeight="12.75" x14ac:dyDescent="0.2"/>
  <cols>
    <col min="1" max="1" width="34.7109375" style="1" customWidth="1"/>
    <col min="2" max="2" width="18.7109375" style="2" customWidth="1"/>
    <col min="3" max="3" width="11.85546875" style="2" hidden="1" customWidth="1"/>
    <col min="4" max="4" width="12" style="2" hidden="1" customWidth="1"/>
    <col min="5" max="5" width="10.28515625" style="2" hidden="1" customWidth="1"/>
    <col min="6" max="6" width="11" style="2" hidden="1" customWidth="1"/>
    <col min="7" max="7" width="12.7109375" style="2" hidden="1" customWidth="1"/>
    <col min="8" max="8" width="11.7109375" style="2" hidden="1" customWidth="1"/>
    <col min="9" max="9" width="12.5703125" style="2" hidden="1" customWidth="1"/>
    <col min="10" max="10" width="11.7109375" style="2" hidden="1" customWidth="1"/>
    <col min="11" max="11" width="12.28515625" style="2" hidden="1" customWidth="1"/>
    <col min="12" max="12" width="13.85546875" style="2" hidden="1" customWidth="1"/>
    <col min="13" max="18" width="0" style="1" hidden="1" customWidth="1"/>
    <col min="19" max="24" width="10.42578125" style="1" hidden="1" customWidth="1"/>
    <col min="25" max="30" width="0" style="1" hidden="1" customWidth="1"/>
    <col min="31" max="36" width="10.42578125" style="1" hidden="1" customWidth="1"/>
    <col min="37" max="40" width="10.42578125" style="1" customWidth="1"/>
    <col min="41" max="42" width="11.42578125" style="1"/>
    <col min="43" max="48" width="10.42578125" style="1" customWidth="1"/>
    <col min="49" max="221" width="11.42578125" style="1"/>
    <col min="222" max="222" width="30.42578125" style="1" bestFit="1" customWidth="1"/>
    <col min="223" max="223" width="25.42578125" style="1" customWidth="1"/>
    <col min="224" max="226" width="0" style="1" hidden="1" customWidth="1"/>
    <col min="227" max="234" width="12.7109375" style="1" customWidth="1"/>
    <col min="235" max="251" width="0" style="1" hidden="1" customWidth="1"/>
    <col min="252" max="477" width="11.42578125" style="1"/>
    <col min="478" max="478" width="30.42578125" style="1" bestFit="1" customWidth="1"/>
    <col min="479" max="479" width="25.42578125" style="1" customWidth="1"/>
    <col min="480" max="482" width="0" style="1" hidden="1" customWidth="1"/>
    <col min="483" max="490" width="12.7109375" style="1" customWidth="1"/>
    <col min="491" max="507" width="0" style="1" hidden="1" customWidth="1"/>
    <col min="508" max="733" width="11.42578125" style="1"/>
    <col min="734" max="734" width="30.42578125" style="1" bestFit="1" customWidth="1"/>
    <col min="735" max="735" width="25.42578125" style="1" customWidth="1"/>
    <col min="736" max="738" width="0" style="1" hidden="1" customWidth="1"/>
    <col min="739" max="746" width="12.7109375" style="1" customWidth="1"/>
    <col min="747" max="763" width="0" style="1" hidden="1" customWidth="1"/>
    <col min="764" max="989" width="11.42578125" style="1"/>
    <col min="990" max="990" width="30.42578125" style="1" bestFit="1" customWidth="1"/>
    <col min="991" max="991" width="25.42578125" style="1" customWidth="1"/>
    <col min="992" max="994" width="0" style="1" hidden="1" customWidth="1"/>
    <col min="995" max="1002" width="12.7109375" style="1" customWidth="1"/>
    <col min="1003" max="1019" width="0" style="1" hidden="1" customWidth="1"/>
    <col min="1020" max="1245" width="11.42578125" style="1"/>
    <col min="1246" max="1246" width="30.42578125" style="1" bestFit="1" customWidth="1"/>
    <col min="1247" max="1247" width="25.42578125" style="1" customWidth="1"/>
    <col min="1248" max="1250" width="0" style="1" hidden="1" customWidth="1"/>
    <col min="1251" max="1258" width="12.7109375" style="1" customWidth="1"/>
    <col min="1259" max="1275" width="0" style="1" hidden="1" customWidth="1"/>
    <col min="1276" max="1501" width="11.42578125" style="1"/>
    <col min="1502" max="1502" width="30.42578125" style="1" bestFit="1" customWidth="1"/>
    <col min="1503" max="1503" width="25.42578125" style="1" customWidth="1"/>
    <col min="1504" max="1506" width="0" style="1" hidden="1" customWidth="1"/>
    <col min="1507" max="1514" width="12.7109375" style="1" customWidth="1"/>
    <col min="1515" max="1531" width="0" style="1" hidden="1" customWidth="1"/>
    <col min="1532" max="1757" width="11.42578125" style="1"/>
    <col min="1758" max="1758" width="30.42578125" style="1" bestFit="1" customWidth="1"/>
    <col min="1759" max="1759" width="25.42578125" style="1" customWidth="1"/>
    <col min="1760" max="1762" width="0" style="1" hidden="1" customWidth="1"/>
    <col min="1763" max="1770" width="12.7109375" style="1" customWidth="1"/>
    <col min="1771" max="1787" width="0" style="1" hidden="1" customWidth="1"/>
    <col min="1788" max="2013" width="11.42578125" style="1"/>
    <col min="2014" max="2014" width="30.42578125" style="1" bestFit="1" customWidth="1"/>
    <col min="2015" max="2015" width="25.42578125" style="1" customWidth="1"/>
    <col min="2016" max="2018" width="0" style="1" hidden="1" customWidth="1"/>
    <col min="2019" max="2026" width="12.7109375" style="1" customWidth="1"/>
    <col min="2027" max="2043" width="0" style="1" hidden="1" customWidth="1"/>
    <col min="2044" max="2269" width="11.42578125" style="1"/>
    <col min="2270" max="2270" width="30.42578125" style="1" bestFit="1" customWidth="1"/>
    <col min="2271" max="2271" width="25.42578125" style="1" customWidth="1"/>
    <col min="2272" max="2274" width="0" style="1" hidden="1" customWidth="1"/>
    <col min="2275" max="2282" width="12.7109375" style="1" customWidth="1"/>
    <col min="2283" max="2299" width="0" style="1" hidden="1" customWidth="1"/>
    <col min="2300" max="2525" width="11.42578125" style="1"/>
    <col min="2526" max="2526" width="30.42578125" style="1" bestFit="1" customWidth="1"/>
    <col min="2527" max="2527" width="25.42578125" style="1" customWidth="1"/>
    <col min="2528" max="2530" width="0" style="1" hidden="1" customWidth="1"/>
    <col min="2531" max="2538" width="12.7109375" style="1" customWidth="1"/>
    <col min="2539" max="2555" width="0" style="1" hidden="1" customWidth="1"/>
    <col min="2556" max="2781" width="11.42578125" style="1"/>
    <col min="2782" max="2782" width="30.42578125" style="1" bestFit="1" customWidth="1"/>
    <col min="2783" max="2783" width="25.42578125" style="1" customWidth="1"/>
    <col min="2784" max="2786" width="0" style="1" hidden="1" customWidth="1"/>
    <col min="2787" max="2794" width="12.7109375" style="1" customWidth="1"/>
    <col min="2795" max="2811" width="0" style="1" hidden="1" customWidth="1"/>
    <col min="2812" max="3037" width="11.42578125" style="1"/>
    <col min="3038" max="3038" width="30.42578125" style="1" bestFit="1" customWidth="1"/>
    <col min="3039" max="3039" width="25.42578125" style="1" customWidth="1"/>
    <col min="3040" max="3042" width="0" style="1" hidden="1" customWidth="1"/>
    <col min="3043" max="3050" width="12.7109375" style="1" customWidth="1"/>
    <col min="3051" max="3067" width="0" style="1" hidden="1" customWidth="1"/>
    <col min="3068" max="3293" width="11.42578125" style="1"/>
    <col min="3294" max="3294" width="30.42578125" style="1" bestFit="1" customWidth="1"/>
    <col min="3295" max="3295" width="25.42578125" style="1" customWidth="1"/>
    <col min="3296" max="3298" width="0" style="1" hidden="1" customWidth="1"/>
    <col min="3299" max="3306" width="12.7109375" style="1" customWidth="1"/>
    <col min="3307" max="3323" width="0" style="1" hidden="1" customWidth="1"/>
    <col min="3324" max="3549" width="11.42578125" style="1"/>
    <col min="3550" max="3550" width="30.42578125" style="1" bestFit="1" customWidth="1"/>
    <col min="3551" max="3551" width="25.42578125" style="1" customWidth="1"/>
    <col min="3552" max="3554" width="0" style="1" hidden="1" customWidth="1"/>
    <col min="3555" max="3562" width="12.7109375" style="1" customWidth="1"/>
    <col min="3563" max="3579" width="0" style="1" hidden="1" customWidth="1"/>
    <col min="3580" max="3805" width="11.42578125" style="1"/>
    <col min="3806" max="3806" width="30.42578125" style="1" bestFit="1" customWidth="1"/>
    <col min="3807" max="3807" width="25.42578125" style="1" customWidth="1"/>
    <col min="3808" max="3810" width="0" style="1" hidden="1" customWidth="1"/>
    <col min="3811" max="3818" width="12.7109375" style="1" customWidth="1"/>
    <col min="3819" max="3835" width="0" style="1" hidden="1" customWidth="1"/>
    <col min="3836" max="4061" width="11.42578125" style="1"/>
    <col min="4062" max="4062" width="30.42578125" style="1" bestFit="1" customWidth="1"/>
    <col min="4063" max="4063" width="25.42578125" style="1" customWidth="1"/>
    <col min="4064" max="4066" width="0" style="1" hidden="1" customWidth="1"/>
    <col min="4067" max="4074" width="12.7109375" style="1" customWidth="1"/>
    <col min="4075" max="4091" width="0" style="1" hidden="1" customWidth="1"/>
    <col min="4092" max="4317" width="11.42578125" style="1"/>
    <col min="4318" max="4318" width="30.42578125" style="1" bestFit="1" customWidth="1"/>
    <col min="4319" max="4319" width="25.42578125" style="1" customWidth="1"/>
    <col min="4320" max="4322" width="0" style="1" hidden="1" customWidth="1"/>
    <col min="4323" max="4330" width="12.7109375" style="1" customWidth="1"/>
    <col min="4331" max="4347" width="0" style="1" hidden="1" customWidth="1"/>
    <col min="4348" max="4573" width="11.42578125" style="1"/>
    <col min="4574" max="4574" width="30.42578125" style="1" bestFit="1" customWidth="1"/>
    <col min="4575" max="4575" width="25.42578125" style="1" customWidth="1"/>
    <col min="4576" max="4578" width="0" style="1" hidden="1" customWidth="1"/>
    <col min="4579" max="4586" width="12.7109375" style="1" customWidth="1"/>
    <col min="4587" max="4603" width="0" style="1" hidden="1" customWidth="1"/>
    <col min="4604" max="4829" width="11.42578125" style="1"/>
    <col min="4830" max="4830" width="30.42578125" style="1" bestFit="1" customWidth="1"/>
    <col min="4831" max="4831" width="25.42578125" style="1" customWidth="1"/>
    <col min="4832" max="4834" width="0" style="1" hidden="1" customWidth="1"/>
    <col min="4835" max="4842" width="12.7109375" style="1" customWidth="1"/>
    <col min="4843" max="4859" width="0" style="1" hidden="1" customWidth="1"/>
    <col min="4860" max="5085" width="11.42578125" style="1"/>
    <col min="5086" max="5086" width="30.42578125" style="1" bestFit="1" customWidth="1"/>
    <col min="5087" max="5087" width="25.42578125" style="1" customWidth="1"/>
    <col min="5088" max="5090" width="0" style="1" hidden="1" customWidth="1"/>
    <col min="5091" max="5098" width="12.7109375" style="1" customWidth="1"/>
    <col min="5099" max="5115" width="0" style="1" hidden="1" customWidth="1"/>
    <col min="5116" max="5341" width="11.42578125" style="1"/>
    <col min="5342" max="5342" width="30.42578125" style="1" bestFit="1" customWidth="1"/>
    <col min="5343" max="5343" width="25.42578125" style="1" customWidth="1"/>
    <col min="5344" max="5346" width="0" style="1" hidden="1" customWidth="1"/>
    <col min="5347" max="5354" width="12.7109375" style="1" customWidth="1"/>
    <col min="5355" max="5371" width="0" style="1" hidden="1" customWidth="1"/>
    <col min="5372" max="5597" width="11.42578125" style="1"/>
    <col min="5598" max="5598" width="30.42578125" style="1" bestFit="1" customWidth="1"/>
    <col min="5599" max="5599" width="25.42578125" style="1" customWidth="1"/>
    <col min="5600" max="5602" width="0" style="1" hidden="1" customWidth="1"/>
    <col min="5603" max="5610" width="12.7109375" style="1" customWidth="1"/>
    <col min="5611" max="5627" width="0" style="1" hidden="1" customWidth="1"/>
    <col min="5628" max="5853" width="11.42578125" style="1"/>
    <col min="5854" max="5854" width="30.42578125" style="1" bestFit="1" customWidth="1"/>
    <col min="5855" max="5855" width="25.42578125" style="1" customWidth="1"/>
    <col min="5856" max="5858" width="0" style="1" hidden="1" customWidth="1"/>
    <col min="5859" max="5866" width="12.7109375" style="1" customWidth="1"/>
    <col min="5867" max="5883" width="0" style="1" hidden="1" customWidth="1"/>
    <col min="5884" max="6109" width="11.42578125" style="1"/>
    <col min="6110" max="6110" width="30.42578125" style="1" bestFit="1" customWidth="1"/>
    <col min="6111" max="6111" width="25.42578125" style="1" customWidth="1"/>
    <col min="6112" max="6114" width="0" style="1" hidden="1" customWidth="1"/>
    <col min="6115" max="6122" width="12.7109375" style="1" customWidth="1"/>
    <col min="6123" max="6139" width="0" style="1" hidden="1" customWidth="1"/>
    <col min="6140" max="6365" width="11.42578125" style="1"/>
    <col min="6366" max="6366" width="30.42578125" style="1" bestFit="1" customWidth="1"/>
    <col min="6367" max="6367" width="25.42578125" style="1" customWidth="1"/>
    <col min="6368" max="6370" width="0" style="1" hidden="1" customWidth="1"/>
    <col min="6371" max="6378" width="12.7109375" style="1" customWidth="1"/>
    <col min="6379" max="6395" width="0" style="1" hidden="1" customWidth="1"/>
    <col min="6396" max="6621" width="11.42578125" style="1"/>
    <col min="6622" max="6622" width="30.42578125" style="1" bestFit="1" customWidth="1"/>
    <col min="6623" max="6623" width="25.42578125" style="1" customWidth="1"/>
    <col min="6624" max="6626" width="0" style="1" hidden="1" customWidth="1"/>
    <col min="6627" max="6634" width="12.7109375" style="1" customWidth="1"/>
    <col min="6635" max="6651" width="0" style="1" hidden="1" customWidth="1"/>
    <col min="6652" max="6877" width="11.42578125" style="1"/>
    <col min="6878" max="6878" width="30.42578125" style="1" bestFit="1" customWidth="1"/>
    <col min="6879" max="6879" width="25.42578125" style="1" customWidth="1"/>
    <col min="6880" max="6882" width="0" style="1" hidden="1" customWidth="1"/>
    <col min="6883" max="6890" width="12.7109375" style="1" customWidth="1"/>
    <col min="6891" max="6907" width="0" style="1" hidden="1" customWidth="1"/>
    <col min="6908" max="7133" width="11.42578125" style="1"/>
    <col min="7134" max="7134" width="30.42578125" style="1" bestFit="1" customWidth="1"/>
    <col min="7135" max="7135" width="25.42578125" style="1" customWidth="1"/>
    <col min="7136" max="7138" width="0" style="1" hidden="1" customWidth="1"/>
    <col min="7139" max="7146" width="12.7109375" style="1" customWidth="1"/>
    <col min="7147" max="7163" width="0" style="1" hidden="1" customWidth="1"/>
    <col min="7164" max="7389" width="11.42578125" style="1"/>
    <col min="7390" max="7390" width="30.42578125" style="1" bestFit="1" customWidth="1"/>
    <col min="7391" max="7391" width="25.42578125" style="1" customWidth="1"/>
    <col min="7392" max="7394" width="0" style="1" hidden="1" customWidth="1"/>
    <col min="7395" max="7402" width="12.7109375" style="1" customWidth="1"/>
    <col min="7403" max="7419" width="0" style="1" hidden="1" customWidth="1"/>
    <col min="7420" max="7645" width="11.42578125" style="1"/>
    <col min="7646" max="7646" width="30.42578125" style="1" bestFit="1" customWidth="1"/>
    <col min="7647" max="7647" width="25.42578125" style="1" customWidth="1"/>
    <col min="7648" max="7650" width="0" style="1" hidden="1" customWidth="1"/>
    <col min="7651" max="7658" width="12.7109375" style="1" customWidth="1"/>
    <col min="7659" max="7675" width="0" style="1" hidden="1" customWidth="1"/>
    <col min="7676" max="7901" width="11.42578125" style="1"/>
    <col min="7902" max="7902" width="30.42578125" style="1" bestFit="1" customWidth="1"/>
    <col min="7903" max="7903" width="25.42578125" style="1" customWidth="1"/>
    <col min="7904" max="7906" width="0" style="1" hidden="1" customWidth="1"/>
    <col min="7907" max="7914" width="12.7109375" style="1" customWidth="1"/>
    <col min="7915" max="7931" width="0" style="1" hidden="1" customWidth="1"/>
    <col min="7932" max="8157" width="11.42578125" style="1"/>
    <col min="8158" max="8158" width="30.42578125" style="1" bestFit="1" customWidth="1"/>
    <col min="8159" max="8159" width="25.42578125" style="1" customWidth="1"/>
    <col min="8160" max="8162" width="0" style="1" hidden="1" customWidth="1"/>
    <col min="8163" max="8170" width="12.7109375" style="1" customWidth="1"/>
    <col min="8171" max="8187" width="0" style="1" hidden="1" customWidth="1"/>
    <col min="8188" max="8413" width="11.42578125" style="1"/>
    <col min="8414" max="8414" width="30.42578125" style="1" bestFit="1" customWidth="1"/>
    <col min="8415" max="8415" width="25.42578125" style="1" customWidth="1"/>
    <col min="8416" max="8418" width="0" style="1" hidden="1" customWidth="1"/>
    <col min="8419" max="8426" width="12.7109375" style="1" customWidth="1"/>
    <col min="8427" max="8443" width="0" style="1" hidden="1" customWidth="1"/>
    <col min="8444" max="8669" width="11.42578125" style="1"/>
    <col min="8670" max="8670" width="30.42578125" style="1" bestFit="1" customWidth="1"/>
    <col min="8671" max="8671" width="25.42578125" style="1" customWidth="1"/>
    <col min="8672" max="8674" width="0" style="1" hidden="1" customWidth="1"/>
    <col min="8675" max="8682" width="12.7109375" style="1" customWidth="1"/>
    <col min="8683" max="8699" width="0" style="1" hidden="1" customWidth="1"/>
    <col min="8700" max="8925" width="11.42578125" style="1"/>
    <col min="8926" max="8926" width="30.42578125" style="1" bestFit="1" customWidth="1"/>
    <col min="8927" max="8927" width="25.42578125" style="1" customWidth="1"/>
    <col min="8928" max="8930" width="0" style="1" hidden="1" customWidth="1"/>
    <col min="8931" max="8938" width="12.7109375" style="1" customWidth="1"/>
    <col min="8939" max="8955" width="0" style="1" hidden="1" customWidth="1"/>
    <col min="8956" max="9181" width="11.42578125" style="1"/>
    <col min="9182" max="9182" width="30.42578125" style="1" bestFit="1" customWidth="1"/>
    <col min="9183" max="9183" width="25.42578125" style="1" customWidth="1"/>
    <col min="9184" max="9186" width="0" style="1" hidden="1" customWidth="1"/>
    <col min="9187" max="9194" width="12.7109375" style="1" customWidth="1"/>
    <col min="9195" max="9211" width="0" style="1" hidden="1" customWidth="1"/>
    <col min="9212" max="9437" width="11.42578125" style="1"/>
    <col min="9438" max="9438" width="30.42578125" style="1" bestFit="1" customWidth="1"/>
    <col min="9439" max="9439" width="25.42578125" style="1" customWidth="1"/>
    <col min="9440" max="9442" width="0" style="1" hidden="1" customWidth="1"/>
    <col min="9443" max="9450" width="12.7109375" style="1" customWidth="1"/>
    <col min="9451" max="9467" width="0" style="1" hidden="1" customWidth="1"/>
    <col min="9468" max="9693" width="11.42578125" style="1"/>
    <col min="9694" max="9694" width="30.42578125" style="1" bestFit="1" customWidth="1"/>
    <col min="9695" max="9695" width="25.42578125" style="1" customWidth="1"/>
    <col min="9696" max="9698" width="0" style="1" hidden="1" customWidth="1"/>
    <col min="9699" max="9706" width="12.7109375" style="1" customWidth="1"/>
    <col min="9707" max="9723" width="0" style="1" hidden="1" customWidth="1"/>
    <col min="9724" max="9949" width="11.42578125" style="1"/>
    <col min="9950" max="9950" width="30.42578125" style="1" bestFit="1" customWidth="1"/>
    <col min="9951" max="9951" width="25.42578125" style="1" customWidth="1"/>
    <col min="9952" max="9954" width="0" style="1" hidden="1" customWidth="1"/>
    <col min="9955" max="9962" width="12.7109375" style="1" customWidth="1"/>
    <col min="9963" max="9979" width="0" style="1" hidden="1" customWidth="1"/>
    <col min="9980" max="10205" width="11.42578125" style="1"/>
    <col min="10206" max="10206" width="30.42578125" style="1" bestFit="1" customWidth="1"/>
    <col min="10207" max="10207" width="25.42578125" style="1" customWidth="1"/>
    <col min="10208" max="10210" width="0" style="1" hidden="1" customWidth="1"/>
    <col min="10211" max="10218" width="12.7109375" style="1" customWidth="1"/>
    <col min="10219" max="10235" width="0" style="1" hidden="1" customWidth="1"/>
    <col min="10236" max="10461" width="11.42578125" style="1"/>
    <col min="10462" max="10462" width="30.42578125" style="1" bestFit="1" customWidth="1"/>
    <col min="10463" max="10463" width="25.42578125" style="1" customWidth="1"/>
    <col min="10464" max="10466" width="0" style="1" hidden="1" customWidth="1"/>
    <col min="10467" max="10474" width="12.7109375" style="1" customWidth="1"/>
    <col min="10475" max="10491" width="0" style="1" hidden="1" customWidth="1"/>
    <col min="10492" max="10717" width="11.42578125" style="1"/>
    <col min="10718" max="10718" width="30.42578125" style="1" bestFit="1" customWidth="1"/>
    <col min="10719" max="10719" width="25.42578125" style="1" customWidth="1"/>
    <col min="10720" max="10722" width="0" style="1" hidden="1" customWidth="1"/>
    <col min="10723" max="10730" width="12.7109375" style="1" customWidth="1"/>
    <col min="10731" max="10747" width="0" style="1" hidden="1" customWidth="1"/>
    <col min="10748" max="10973" width="11.42578125" style="1"/>
    <col min="10974" max="10974" width="30.42578125" style="1" bestFit="1" customWidth="1"/>
    <col min="10975" max="10975" width="25.42578125" style="1" customWidth="1"/>
    <col min="10976" max="10978" width="0" style="1" hidden="1" customWidth="1"/>
    <col min="10979" max="10986" width="12.7109375" style="1" customWidth="1"/>
    <col min="10987" max="11003" width="0" style="1" hidden="1" customWidth="1"/>
    <col min="11004" max="11229" width="11.42578125" style="1"/>
    <col min="11230" max="11230" width="30.42578125" style="1" bestFit="1" customWidth="1"/>
    <col min="11231" max="11231" width="25.42578125" style="1" customWidth="1"/>
    <col min="11232" max="11234" width="0" style="1" hidden="1" customWidth="1"/>
    <col min="11235" max="11242" width="12.7109375" style="1" customWidth="1"/>
    <col min="11243" max="11259" width="0" style="1" hidden="1" customWidth="1"/>
    <col min="11260" max="11485" width="11.42578125" style="1"/>
    <col min="11486" max="11486" width="30.42578125" style="1" bestFit="1" customWidth="1"/>
    <col min="11487" max="11487" width="25.42578125" style="1" customWidth="1"/>
    <col min="11488" max="11490" width="0" style="1" hidden="1" customWidth="1"/>
    <col min="11491" max="11498" width="12.7109375" style="1" customWidth="1"/>
    <col min="11499" max="11515" width="0" style="1" hidden="1" customWidth="1"/>
    <col min="11516" max="11741" width="11.42578125" style="1"/>
    <col min="11742" max="11742" width="30.42578125" style="1" bestFit="1" customWidth="1"/>
    <col min="11743" max="11743" width="25.42578125" style="1" customWidth="1"/>
    <col min="11744" max="11746" width="0" style="1" hidden="1" customWidth="1"/>
    <col min="11747" max="11754" width="12.7109375" style="1" customWidth="1"/>
    <col min="11755" max="11771" width="0" style="1" hidden="1" customWidth="1"/>
    <col min="11772" max="11997" width="11.42578125" style="1"/>
    <col min="11998" max="11998" width="30.42578125" style="1" bestFit="1" customWidth="1"/>
    <col min="11999" max="11999" width="25.42578125" style="1" customWidth="1"/>
    <col min="12000" max="12002" width="0" style="1" hidden="1" customWidth="1"/>
    <col min="12003" max="12010" width="12.7109375" style="1" customWidth="1"/>
    <col min="12011" max="12027" width="0" style="1" hidden="1" customWidth="1"/>
    <col min="12028" max="12253" width="11.42578125" style="1"/>
    <col min="12254" max="12254" width="30.42578125" style="1" bestFit="1" customWidth="1"/>
    <col min="12255" max="12255" width="25.42578125" style="1" customWidth="1"/>
    <col min="12256" max="12258" width="0" style="1" hidden="1" customWidth="1"/>
    <col min="12259" max="12266" width="12.7109375" style="1" customWidth="1"/>
    <col min="12267" max="12283" width="0" style="1" hidden="1" customWidth="1"/>
    <col min="12284" max="12509" width="11.42578125" style="1"/>
    <col min="12510" max="12510" width="30.42578125" style="1" bestFit="1" customWidth="1"/>
    <col min="12511" max="12511" width="25.42578125" style="1" customWidth="1"/>
    <col min="12512" max="12514" width="0" style="1" hidden="1" customWidth="1"/>
    <col min="12515" max="12522" width="12.7109375" style="1" customWidth="1"/>
    <col min="12523" max="12539" width="0" style="1" hidden="1" customWidth="1"/>
    <col min="12540" max="12765" width="11.42578125" style="1"/>
    <col min="12766" max="12766" width="30.42578125" style="1" bestFit="1" customWidth="1"/>
    <col min="12767" max="12767" width="25.42578125" style="1" customWidth="1"/>
    <col min="12768" max="12770" width="0" style="1" hidden="1" customWidth="1"/>
    <col min="12771" max="12778" width="12.7109375" style="1" customWidth="1"/>
    <col min="12779" max="12795" width="0" style="1" hidden="1" customWidth="1"/>
    <col min="12796" max="13021" width="11.42578125" style="1"/>
    <col min="13022" max="13022" width="30.42578125" style="1" bestFit="1" customWidth="1"/>
    <col min="13023" max="13023" width="25.42578125" style="1" customWidth="1"/>
    <col min="13024" max="13026" width="0" style="1" hidden="1" customWidth="1"/>
    <col min="13027" max="13034" width="12.7109375" style="1" customWidth="1"/>
    <col min="13035" max="13051" width="0" style="1" hidden="1" customWidth="1"/>
    <col min="13052" max="13277" width="11.42578125" style="1"/>
    <col min="13278" max="13278" width="30.42578125" style="1" bestFit="1" customWidth="1"/>
    <col min="13279" max="13279" width="25.42578125" style="1" customWidth="1"/>
    <col min="13280" max="13282" width="0" style="1" hidden="1" customWidth="1"/>
    <col min="13283" max="13290" width="12.7109375" style="1" customWidth="1"/>
    <col min="13291" max="13307" width="0" style="1" hidden="1" customWidth="1"/>
    <col min="13308" max="13533" width="11.42578125" style="1"/>
    <col min="13534" max="13534" width="30.42578125" style="1" bestFit="1" customWidth="1"/>
    <col min="13535" max="13535" width="25.42578125" style="1" customWidth="1"/>
    <col min="13536" max="13538" width="0" style="1" hidden="1" customWidth="1"/>
    <col min="13539" max="13546" width="12.7109375" style="1" customWidth="1"/>
    <col min="13547" max="13563" width="0" style="1" hidden="1" customWidth="1"/>
    <col min="13564" max="13789" width="11.42578125" style="1"/>
    <col min="13790" max="13790" width="30.42578125" style="1" bestFit="1" customWidth="1"/>
    <col min="13791" max="13791" width="25.42578125" style="1" customWidth="1"/>
    <col min="13792" max="13794" width="0" style="1" hidden="1" customWidth="1"/>
    <col min="13795" max="13802" width="12.7109375" style="1" customWidth="1"/>
    <col min="13803" max="13819" width="0" style="1" hidden="1" customWidth="1"/>
    <col min="13820" max="14045" width="11.42578125" style="1"/>
    <col min="14046" max="14046" width="30.42578125" style="1" bestFit="1" customWidth="1"/>
    <col min="14047" max="14047" width="25.42578125" style="1" customWidth="1"/>
    <col min="14048" max="14050" width="0" style="1" hidden="1" customWidth="1"/>
    <col min="14051" max="14058" width="12.7109375" style="1" customWidth="1"/>
    <col min="14059" max="14075" width="0" style="1" hidden="1" customWidth="1"/>
    <col min="14076" max="14301" width="11.42578125" style="1"/>
    <col min="14302" max="14302" width="30.42578125" style="1" bestFit="1" customWidth="1"/>
    <col min="14303" max="14303" width="25.42578125" style="1" customWidth="1"/>
    <col min="14304" max="14306" width="0" style="1" hidden="1" customWidth="1"/>
    <col min="14307" max="14314" width="12.7109375" style="1" customWidth="1"/>
    <col min="14315" max="14331" width="0" style="1" hidden="1" customWidth="1"/>
    <col min="14332" max="14557" width="11.42578125" style="1"/>
    <col min="14558" max="14558" width="30.42578125" style="1" bestFit="1" customWidth="1"/>
    <col min="14559" max="14559" width="25.42578125" style="1" customWidth="1"/>
    <col min="14560" max="14562" width="0" style="1" hidden="1" customWidth="1"/>
    <col min="14563" max="14570" width="12.7109375" style="1" customWidth="1"/>
    <col min="14571" max="14587" width="0" style="1" hidden="1" customWidth="1"/>
    <col min="14588" max="14813" width="11.42578125" style="1"/>
    <col min="14814" max="14814" width="30.42578125" style="1" bestFit="1" customWidth="1"/>
    <col min="14815" max="14815" width="25.42578125" style="1" customWidth="1"/>
    <col min="14816" max="14818" width="0" style="1" hidden="1" customWidth="1"/>
    <col min="14819" max="14826" width="12.7109375" style="1" customWidth="1"/>
    <col min="14827" max="14843" width="0" style="1" hidden="1" customWidth="1"/>
    <col min="14844" max="15069" width="11.42578125" style="1"/>
    <col min="15070" max="15070" width="30.42578125" style="1" bestFit="1" customWidth="1"/>
    <col min="15071" max="15071" width="25.42578125" style="1" customWidth="1"/>
    <col min="15072" max="15074" width="0" style="1" hidden="1" customWidth="1"/>
    <col min="15075" max="15082" width="12.7109375" style="1" customWidth="1"/>
    <col min="15083" max="15099" width="0" style="1" hidden="1" customWidth="1"/>
    <col min="15100" max="15325" width="11.42578125" style="1"/>
    <col min="15326" max="15326" width="30.42578125" style="1" bestFit="1" customWidth="1"/>
    <col min="15327" max="15327" width="25.42578125" style="1" customWidth="1"/>
    <col min="15328" max="15330" width="0" style="1" hidden="1" customWidth="1"/>
    <col min="15331" max="15338" width="12.7109375" style="1" customWidth="1"/>
    <col min="15339" max="15355" width="0" style="1" hidden="1" customWidth="1"/>
    <col min="15356" max="15581" width="11.42578125" style="1"/>
    <col min="15582" max="15582" width="30.42578125" style="1" bestFit="1" customWidth="1"/>
    <col min="15583" max="15583" width="25.42578125" style="1" customWidth="1"/>
    <col min="15584" max="15586" width="0" style="1" hidden="1" customWidth="1"/>
    <col min="15587" max="15594" width="12.7109375" style="1" customWidth="1"/>
    <col min="15595" max="15611" width="0" style="1" hidden="1" customWidth="1"/>
    <col min="15612" max="15837" width="11.42578125" style="1"/>
    <col min="15838" max="15838" width="30.42578125" style="1" bestFit="1" customWidth="1"/>
    <col min="15839" max="15839" width="25.42578125" style="1" customWidth="1"/>
    <col min="15840" max="15842" width="0" style="1" hidden="1" customWidth="1"/>
    <col min="15843" max="15850" width="12.7109375" style="1" customWidth="1"/>
    <col min="15851" max="15867" width="0" style="1" hidden="1" customWidth="1"/>
    <col min="15868" max="16093" width="11.42578125" style="1"/>
    <col min="16094" max="16094" width="30.42578125" style="1" bestFit="1" customWidth="1"/>
    <col min="16095" max="16095" width="25.42578125" style="1" customWidth="1"/>
    <col min="16096" max="16098" width="0" style="1" hidden="1" customWidth="1"/>
    <col min="16099" max="16106" width="12.7109375" style="1" customWidth="1"/>
    <col min="16107" max="16123" width="0" style="1" hidden="1" customWidth="1"/>
    <col min="16124" max="16384" width="11.42578125" style="1"/>
  </cols>
  <sheetData>
    <row r="1" spans="1:48" ht="25.15" customHeight="1" thickBot="1" x14ac:dyDescent="0.4">
      <c r="A1" s="22" t="s">
        <v>40</v>
      </c>
      <c r="B1" s="23"/>
      <c r="C1" s="46"/>
      <c r="K1" s="46"/>
    </row>
    <row r="2" spans="1:48" ht="13.5" thickBot="1" x14ac:dyDescent="0.25">
      <c r="M2" s="2"/>
      <c r="N2" s="2"/>
      <c r="O2" s="2"/>
      <c r="P2" s="2"/>
      <c r="Q2" s="2"/>
      <c r="Y2" s="2"/>
      <c r="Z2" s="2"/>
      <c r="AA2" s="2"/>
      <c r="AB2" s="2"/>
      <c r="AC2" s="2"/>
      <c r="AO2" s="2"/>
    </row>
    <row r="3" spans="1:48" ht="27.75" thickBot="1" x14ac:dyDescent="0.35">
      <c r="A3" s="3" t="s">
        <v>13</v>
      </c>
      <c r="B3" s="46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11</v>
      </c>
      <c r="I3" s="4" t="s">
        <v>12</v>
      </c>
      <c r="J3" s="4" t="s">
        <v>63</v>
      </c>
      <c r="K3" s="4" t="s">
        <v>64</v>
      </c>
      <c r="L3" s="4" t="s">
        <v>65</v>
      </c>
      <c r="M3" s="123" t="s">
        <v>132</v>
      </c>
      <c r="N3" s="123" t="s">
        <v>133</v>
      </c>
      <c r="O3" s="123" t="s">
        <v>134</v>
      </c>
      <c r="P3" s="123" t="s">
        <v>135</v>
      </c>
      <c r="Q3" s="123" t="s">
        <v>136</v>
      </c>
      <c r="R3" s="123" t="s">
        <v>137</v>
      </c>
      <c r="S3" s="123" t="s">
        <v>138</v>
      </c>
      <c r="T3" s="123" t="s">
        <v>144</v>
      </c>
      <c r="U3" s="123" t="s">
        <v>145</v>
      </c>
      <c r="V3" s="123" t="s">
        <v>146</v>
      </c>
      <c r="W3" s="123" t="s">
        <v>147</v>
      </c>
      <c r="X3" s="123" t="s">
        <v>148</v>
      </c>
      <c r="Y3" s="123" t="s">
        <v>149</v>
      </c>
      <c r="Z3" s="123" t="s">
        <v>150</v>
      </c>
      <c r="AA3" s="123" t="s">
        <v>151</v>
      </c>
      <c r="AB3" s="123" t="s">
        <v>152</v>
      </c>
      <c r="AC3" s="123" t="s">
        <v>156</v>
      </c>
      <c r="AD3" s="123" t="s">
        <v>157</v>
      </c>
      <c r="AE3" s="123" t="s">
        <v>158</v>
      </c>
      <c r="AF3" s="123" t="s">
        <v>159</v>
      </c>
      <c r="AG3" s="123" t="s">
        <v>160</v>
      </c>
      <c r="AH3" s="123" t="s">
        <v>161</v>
      </c>
      <c r="AI3" s="123" t="s">
        <v>162</v>
      </c>
      <c r="AJ3" s="123" t="s">
        <v>163</v>
      </c>
      <c r="AK3" s="123" t="s">
        <v>168</v>
      </c>
      <c r="AL3" s="123" t="s">
        <v>169</v>
      </c>
      <c r="AM3" s="123" t="s">
        <v>170</v>
      </c>
      <c r="AN3" s="123" t="s">
        <v>171</v>
      </c>
      <c r="AO3" s="123" t="s">
        <v>172</v>
      </c>
      <c r="AP3" s="123" t="s">
        <v>173</v>
      </c>
      <c r="AQ3" s="123" t="s">
        <v>174</v>
      </c>
      <c r="AR3" s="123" t="s">
        <v>175</v>
      </c>
      <c r="AS3" s="123" t="s">
        <v>176</v>
      </c>
      <c r="AT3" s="123" t="s">
        <v>177</v>
      </c>
      <c r="AU3" s="123" t="s">
        <v>178</v>
      </c>
      <c r="AV3" s="123" t="s">
        <v>179</v>
      </c>
    </row>
    <row r="4" spans="1:48" x14ac:dyDescent="0.2">
      <c r="A4" s="5" t="s">
        <v>5</v>
      </c>
      <c r="C4" s="92">
        <v>52654.98</v>
      </c>
      <c r="D4" s="93">
        <v>30649.87</v>
      </c>
      <c r="E4" s="44">
        <v>36000</v>
      </c>
      <c r="F4" s="44">
        <v>61455</v>
      </c>
      <c r="G4" s="44">
        <v>67156</v>
      </c>
      <c r="H4" s="44">
        <v>37966</v>
      </c>
      <c r="I4" s="125">
        <v>52130.89</v>
      </c>
      <c r="J4" s="125">
        <v>70239.210000000006</v>
      </c>
      <c r="K4" s="125">
        <v>143656.54999999999</v>
      </c>
      <c r="L4" s="44">
        <v>194470.73</v>
      </c>
      <c r="M4" s="44">
        <v>15492</v>
      </c>
      <c r="N4" s="44">
        <v>19104.939999999999</v>
      </c>
      <c r="O4" s="44">
        <v>20000</v>
      </c>
      <c r="P4" s="44">
        <v>20000</v>
      </c>
      <c r="Q4" s="44">
        <v>75027</v>
      </c>
      <c r="R4" s="44">
        <v>171708.12</v>
      </c>
      <c r="S4" s="125">
        <v>190883.44</v>
      </c>
      <c r="T4" s="125">
        <v>84039</v>
      </c>
      <c r="U4" s="125">
        <v>72637</v>
      </c>
      <c r="V4" s="121">
        <v>114738</v>
      </c>
      <c r="W4" s="121">
        <v>217437</v>
      </c>
      <c r="X4" s="121">
        <v>239277</v>
      </c>
      <c r="Y4" s="121">
        <v>25378</v>
      </c>
      <c r="Z4" s="121">
        <v>51984.18</v>
      </c>
      <c r="AA4" s="121">
        <v>120668</v>
      </c>
      <c r="AB4" s="121">
        <v>189316.88</v>
      </c>
      <c r="AC4" s="121">
        <v>529437.27</v>
      </c>
      <c r="AD4" s="121">
        <v>531718</v>
      </c>
      <c r="AE4" s="44">
        <v>220000</v>
      </c>
      <c r="AF4" s="44">
        <v>102000</v>
      </c>
      <c r="AG4" s="44">
        <v>50000</v>
      </c>
      <c r="AH4" s="44">
        <v>90000</v>
      </c>
      <c r="AI4" s="44">
        <v>150000</v>
      </c>
      <c r="AJ4" s="44">
        <v>200000</v>
      </c>
      <c r="AK4" s="44">
        <v>44000</v>
      </c>
      <c r="AL4" s="121">
        <v>80000</v>
      </c>
      <c r="AM4" s="121">
        <v>145000</v>
      </c>
      <c r="AN4" s="121">
        <v>220000</v>
      </c>
      <c r="AO4" s="121">
        <v>650000</v>
      </c>
      <c r="AP4" s="121">
        <v>550000</v>
      </c>
      <c r="AQ4" s="121">
        <v>200000</v>
      </c>
      <c r="AR4" s="121">
        <v>70000</v>
      </c>
      <c r="AS4" s="121">
        <v>100000</v>
      </c>
      <c r="AT4" s="121">
        <v>120000</v>
      </c>
      <c r="AU4" s="121">
        <v>240000</v>
      </c>
      <c r="AV4" s="121">
        <v>200000</v>
      </c>
    </row>
    <row r="5" spans="1:48" ht="13.5" thickBot="1" x14ac:dyDescent="0.25">
      <c r="A5" s="5" t="s">
        <v>6</v>
      </c>
      <c r="C5" s="45">
        <f t="shared" ref="C5" si="0">C4*1.2</f>
        <v>63185.976000000002</v>
      </c>
      <c r="D5" s="45">
        <v>36778.629999999997</v>
      </c>
      <c r="E5" s="45">
        <v>42000</v>
      </c>
      <c r="F5" s="45">
        <f>F4*1.2</f>
        <v>73746</v>
      </c>
      <c r="G5" s="45">
        <f>G4*1.2</f>
        <v>80587.199999999997</v>
      </c>
      <c r="H5" s="45">
        <f>H4*1.2</f>
        <v>45559.199999999997</v>
      </c>
      <c r="I5" s="126">
        <f t="shared" ref="I5:L5" si="1">I4*1.2</f>
        <v>62557.067999999999</v>
      </c>
      <c r="J5" s="126">
        <f t="shared" si="1"/>
        <v>84287.052000000011</v>
      </c>
      <c r="K5" s="126">
        <f t="shared" si="1"/>
        <v>172387.86</v>
      </c>
      <c r="L5" s="45">
        <f t="shared" si="1"/>
        <v>233364.87600000002</v>
      </c>
      <c r="M5" s="45">
        <f t="shared" ref="M5" si="2">M4*1.2</f>
        <v>18590.399999999998</v>
      </c>
      <c r="N5" s="45">
        <f t="shared" ref="N5" si="3">N4*1.2</f>
        <v>22925.927999999996</v>
      </c>
      <c r="O5" s="45">
        <f t="shared" ref="O5" si="4">O4*1.2</f>
        <v>24000</v>
      </c>
      <c r="P5" s="45">
        <f t="shared" ref="P5:S5" si="5">P4*1.2</f>
        <v>24000</v>
      </c>
      <c r="Q5" s="45">
        <f t="shared" si="5"/>
        <v>90032.4</v>
      </c>
      <c r="R5" s="45">
        <f t="shared" si="5"/>
        <v>206049.74399999998</v>
      </c>
      <c r="S5" s="126">
        <f t="shared" si="5"/>
        <v>229060.128</v>
      </c>
      <c r="T5" s="126">
        <f t="shared" ref="T5:U5" si="6">T4*1.2</f>
        <v>100846.8</v>
      </c>
      <c r="U5" s="126">
        <f t="shared" si="6"/>
        <v>87164.4</v>
      </c>
      <c r="V5" s="122">
        <f t="shared" ref="V5:AG5" si="7">V4*1.2</f>
        <v>137685.6</v>
      </c>
      <c r="W5" s="122">
        <f t="shared" si="7"/>
        <v>260924.4</v>
      </c>
      <c r="X5" s="122">
        <f t="shared" si="7"/>
        <v>287132.39999999997</v>
      </c>
      <c r="Y5" s="122">
        <f t="shared" si="7"/>
        <v>30453.599999999999</v>
      </c>
      <c r="Z5" s="122">
        <f t="shared" si="7"/>
        <v>62381.015999999996</v>
      </c>
      <c r="AA5" s="122">
        <f t="shared" si="7"/>
        <v>144801.60000000001</v>
      </c>
      <c r="AB5" s="122">
        <f t="shared" si="7"/>
        <v>227180.25599999999</v>
      </c>
      <c r="AC5" s="122">
        <f>AC4*1.2</f>
        <v>635324.72400000005</v>
      </c>
      <c r="AD5" s="122">
        <f>AD4*1.2</f>
        <v>638061.6</v>
      </c>
      <c r="AE5" s="45">
        <f t="shared" si="7"/>
        <v>264000</v>
      </c>
      <c r="AF5" s="45">
        <f t="shared" si="7"/>
        <v>122400</v>
      </c>
      <c r="AG5" s="45">
        <f t="shared" si="7"/>
        <v>60000</v>
      </c>
      <c r="AH5" s="45">
        <f t="shared" ref="AH5:AV5" si="8">AH4*1.2</f>
        <v>108000</v>
      </c>
      <c r="AI5" s="45">
        <f t="shared" si="8"/>
        <v>180000</v>
      </c>
      <c r="AJ5" s="45">
        <f t="shared" si="8"/>
        <v>240000</v>
      </c>
      <c r="AK5" s="45">
        <f t="shared" si="8"/>
        <v>52800</v>
      </c>
      <c r="AL5" s="45">
        <f t="shared" si="8"/>
        <v>96000</v>
      </c>
      <c r="AM5" s="45">
        <f t="shared" si="8"/>
        <v>174000</v>
      </c>
      <c r="AN5" s="45">
        <f t="shared" si="8"/>
        <v>264000</v>
      </c>
      <c r="AO5" s="45">
        <f t="shared" si="8"/>
        <v>780000</v>
      </c>
      <c r="AP5" s="45">
        <f t="shared" si="8"/>
        <v>660000</v>
      </c>
      <c r="AQ5" s="45">
        <f t="shared" si="8"/>
        <v>240000</v>
      </c>
      <c r="AR5" s="45">
        <f t="shared" si="8"/>
        <v>84000</v>
      </c>
      <c r="AS5" s="45">
        <f t="shared" si="8"/>
        <v>120000</v>
      </c>
      <c r="AT5" s="45">
        <f t="shared" si="8"/>
        <v>144000</v>
      </c>
      <c r="AU5" s="45">
        <f t="shared" si="8"/>
        <v>288000</v>
      </c>
      <c r="AV5" s="45">
        <f t="shared" si="8"/>
        <v>240000</v>
      </c>
    </row>
    <row r="6" spans="1:48" ht="13.5" thickBot="1" x14ac:dyDescent="0.25">
      <c r="A6" s="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48" ht="19.5" thickBot="1" x14ac:dyDescent="0.35">
      <c r="A7" s="3" t="s">
        <v>14</v>
      </c>
      <c r="C7" s="90">
        <f t="shared" ref="C7:L7" si="9">SUM(C8:C12)</f>
        <v>77675</v>
      </c>
      <c r="D7" s="47">
        <f t="shared" si="9"/>
        <v>30792</v>
      </c>
      <c r="E7" s="47">
        <f t="shared" si="9"/>
        <v>108578</v>
      </c>
      <c r="F7" s="47">
        <f t="shared" si="9"/>
        <v>96175.72</v>
      </c>
      <c r="G7" s="47">
        <f t="shared" si="9"/>
        <v>81072</v>
      </c>
      <c r="H7" s="47">
        <f t="shared" si="9"/>
        <v>60143</v>
      </c>
      <c r="I7" s="47">
        <f t="shared" si="9"/>
        <v>92786</v>
      </c>
      <c r="J7" s="47">
        <f>SUM(J8:J13)</f>
        <v>86871</v>
      </c>
      <c r="K7" s="47">
        <f>SUM(K8:K13)</f>
        <v>126670.95</v>
      </c>
      <c r="L7" s="47">
        <f t="shared" si="9"/>
        <v>213360</v>
      </c>
      <c r="M7" s="47">
        <f t="shared" ref="M7:P7" si="10">SUM(M8:M12)</f>
        <v>70185</v>
      </c>
      <c r="N7" s="47">
        <f t="shared" si="10"/>
        <v>51768</v>
      </c>
      <c r="O7" s="47">
        <f t="shared" si="10"/>
        <v>162180.85999999999</v>
      </c>
      <c r="P7" s="47">
        <f t="shared" si="10"/>
        <v>29029.23</v>
      </c>
      <c r="Q7" s="47">
        <f t="shared" ref="Q7:R7" si="11">SUM(Q8:Q12)</f>
        <v>137400</v>
      </c>
      <c r="R7" s="47">
        <f t="shared" si="11"/>
        <v>233848.09</v>
      </c>
      <c r="S7" s="47">
        <f t="shared" ref="S7:T7" si="12">SUM(S8:S12)</f>
        <v>245690</v>
      </c>
      <c r="T7" s="47">
        <f t="shared" si="12"/>
        <v>157897</v>
      </c>
      <c r="U7" s="47">
        <f t="shared" ref="U7:AF7" si="13">SUM(U8:U12)</f>
        <v>210188.74</v>
      </c>
      <c r="V7" s="47">
        <f t="shared" si="13"/>
        <v>157840</v>
      </c>
      <c r="W7" s="47">
        <f t="shared" si="13"/>
        <v>192458.06</v>
      </c>
      <c r="X7" s="47">
        <f t="shared" si="13"/>
        <v>296928.09999999998</v>
      </c>
      <c r="Y7" s="47">
        <f t="shared" si="13"/>
        <v>91512.59</v>
      </c>
      <c r="Z7" s="47">
        <f t="shared" si="13"/>
        <v>60018.14</v>
      </c>
      <c r="AA7" s="47">
        <f t="shared" si="13"/>
        <v>122849.33</v>
      </c>
      <c r="AB7" s="47">
        <f t="shared" si="13"/>
        <v>240067.44</v>
      </c>
      <c r="AC7" s="47">
        <f t="shared" si="13"/>
        <v>600217.13</v>
      </c>
      <c r="AD7" s="47">
        <f t="shared" si="13"/>
        <v>506131.24</v>
      </c>
      <c r="AE7" s="47">
        <f t="shared" si="13"/>
        <v>253214.56</v>
      </c>
      <c r="AF7" s="47">
        <f t="shared" si="13"/>
        <v>104744.84</v>
      </c>
      <c r="AG7" s="47">
        <f t="shared" ref="AG7:AJ7" si="14">SUM(AG8:AG12)</f>
        <v>146510.29</v>
      </c>
      <c r="AH7" s="47">
        <f>SUM(AH8:AH13)</f>
        <v>229911.96</v>
      </c>
      <c r="AI7" s="47">
        <f t="shared" si="14"/>
        <v>235643.81</v>
      </c>
      <c r="AJ7" s="47">
        <f t="shared" si="14"/>
        <v>265804.96000000002</v>
      </c>
      <c r="AK7" s="47">
        <f t="shared" ref="AK7:AV7" si="15">SUM(AK8:AK12)</f>
        <v>234346.85</v>
      </c>
      <c r="AL7" s="47">
        <f t="shared" si="15"/>
        <v>122636.84999999999</v>
      </c>
      <c r="AM7" s="47">
        <f t="shared" si="15"/>
        <v>180469.66</v>
      </c>
      <c r="AN7" s="47">
        <f t="shared" si="15"/>
        <v>237000</v>
      </c>
      <c r="AO7" s="47">
        <f t="shared" si="15"/>
        <v>625200</v>
      </c>
      <c r="AP7" s="47">
        <f t="shared" si="15"/>
        <v>696000</v>
      </c>
      <c r="AQ7" s="47">
        <f t="shared" si="15"/>
        <v>366000</v>
      </c>
      <c r="AR7" s="47">
        <f t="shared" si="15"/>
        <v>130800</v>
      </c>
      <c r="AS7" s="47">
        <f t="shared" si="15"/>
        <v>109200</v>
      </c>
      <c r="AT7" s="47">
        <f t="shared" si="15"/>
        <v>136800</v>
      </c>
      <c r="AU7" s="47">
        <f t="shared" si="15"/>
        <v>244800</v>
      </c>
      <c r="AV7" s="47">
        <f t="shared" si="15"/>
        <v>254400</v>
      </c>
    </row>
    <row r="8" spans="1:48" x14ac:dyDescent="0.2">
      <c r="A8" s="19" t="s">
        <v>70</v>
      </c>
      <c r="B8" s="13"/>
      <c r="C8" s="102">
        <v>0</v>
      </c>
      <c r="D8" s="102">
        <v>29792</v>
      </c>
      <c r="E8" s="102">
        <v>24567</v>
      </c>
      <c r="F8" s="102">
        <v>60427</v>
      </c>
      <c r="G8" s="48">
        <v>80138</v>
      </c>
      <c r="H8" s="48">
        <v>52322</v>
      </c>
      <c r="I8" s="48">
        <v>77786</v>
      </c>
      <c r="J8" s="48">
        <v>81740</v>
      </c>
      <c r="K8" s="48">
        <v>122792</v>
      </c>
      <c r="L8" s="48">
        <v>211829</v>
      </c>
      <c r="M8" s="48">
        <v>70185</v>
      </c>
      <c r="N8" s="48">
        <v>50946</v>
      </c>
      <c r="O8" s="48">
        <v>34747</v>
      </c>
      <c r="P8" s="131">
        <v>20477.23</v>
      </c>
      <c r="Q8" s="48">
        <v>71106</v>
      </c>
      <c r="R8" s="48">
        <v>175691</v>
      </c>
      <c r="S8" s="48">
        <v>147231</v>
      </c>
      <c r="T8" s="48">
        <v>133277</v>
      </c>
      <c r="U8" s="48">
        <v>172406.74</v>
      </c>
      <c r="V8" s="48">
        <v>114822</v>
      </c>
      <c r="W8" s="48">
        <v>192458.06</v>
      </c>
      <c r="X8" s="48">
        <v>296928.09999999998</v>
      </c>
      <c r="Y8" s="48">
        <v>89512.61</v>
      </c>
      <c r="Z8" s="48">
        <v>58945.14</v>
      </c>
      <c r="AA8" s="48">
        <v>122182.67</v>
      </c>
      <c r="AB8" s="48">
        <v>239400.78</v>
      </c>
      <c r="AC8" s="48">
        <v>599550.47</v>
      </c>
      <c r="AD8" s="48">
        <v>505464.58</v>
      </c>
      <c r="AE8" s="48">
        <v>252547.9</v>
      </c>
      <c r="AF8" s="48">
        <v>104078.18</v>
      </c>
      <c r="AG8" s="48">
        <v>145843.63</v>
      </c>
      <c r="AH8" s="48">
        <v>229530.6</v>
      </c>
      <c r="AI8" s="48">
        <v>235643.81</v>
      </c>
      <c r="AJ8" s="48">
        <v>265804.96000000002</v>
      </c>
      <c r="AK8" s="48">
        <v>233291.2</v>
      </c>
      <c r="AL8" s="48">
        <v>122218.33</v>
      </c>
      <c r="AM8" s="48">
        <v>180363.74</v>
      </c>
      <c r="AN8" s="135">
        <f t="shared" ref="AN8:AV8" si="16">(AM5*30%)+(AN5*70%)</f>
        <v>237000</v>
      </c>
      <c r="AO8" s="135">
        <f t="shared" si="16"/>
        <v>625200</v>
      </c>
      <c r="AP8" s="135">
        <f t="shared" si="16"/>
        <v>696000</v>
      </c>
      <c r="AQ8" s="135">
        <f t="shared" si="16"/>
        <v>366000</v>
      </c>
      <c r="AR8" s="135">
        <f t="shared" si="16"/>
        <v>130800</v>
      </c>
      <c r="AS8" s="135">
        <f t="shared" si="16"/>
        <v>109200</v>
      </c>
      <c r="AT8" s="135">
        <f t="shared" si="16"/>
        <v>136800</v>
      </c>
      <c r="AU8" s="135">
        <f t="shared" si="16"/>
        <v>244800</v>
      </c>
      <c r="AV8" s="135">
        <f t="shared" si="16"/>
        <v>254400</v>
      </c>
    </row>
    <row r="9" spans="1:48" x14ac:dyDescent="0.2">
      <c r="A9" s="134" t="s">
        <v>155</v>
      </c>
      <c r="B9" s="13"/>
      <c r="C9" s="91">
        <v>77675</v>
      </c>
      <c r="D9" s="103"/>
      <c r="E9" s="103"/>
      <c r="F9" s="49"/>
      <c r="G9" s="49"/>
      <c r="H9" s="49"/>
      <c r="I9" s="49"/>
      <c r="J9" s="49"/>
      <c r="K9" s="128"/>
      <c r="L9" s="49"/>
      <c r="M9" s="49"/>
      <c r="N9" s="49"/>
      <c r="O9" s="49">
        <v>54590</v>
      </c>
      <c r="P9" s="49"/>
      <c r="Q9" s="49">
        <v>54590</v>
      </c>
      <c r="R9" s="49">
        <v>54590</v>
      </c>
      <c r="S9" s="49">
        <v>95014</v>
      </c>
      <c r="T9" s="49">
        <v>24620</v>
      </c>
      <c r="U9" s="49">
        <v>37782</v>
      </c>
      <c r="V9" s="49">
        <v>39573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48" x14ac:dyDescent="0.2">
      <c r="A10" s="20" t="s">
        <v>180</v>
      </c>
      <c r="B10" s="13"/>
      <c r="C10" s="103"/>
      <c r="D10" s="103"/>
      <c r="E10" s="103">
        <v>78902</v>
      </c>
      <c r="F10" s="49">
        <v>415</v>
      </c>
      <c r="G10" s="49"/>
      <c r="H10" s="49"/>
      <c r="I10" s="49">
        <v>15000</v>
      </c>
      <c r="J10" s="49"/>
      <c r="K10" s="49"/>
      <c r="L10" s="49"/>
      <c r="M10" s="49"/>
      <c r="N10" s="49"/>
      <c r="O10" s="49">
        <v>18253.86</v>
      </c>
      <c r="P10" s="49"/>
      <c r="Q10" s="49">
        <v>5509</v>
      </c>
      <c r="R10" s="49">
        <v>1904</v>
      </c>
      <c r="S10" s="49">
        <v>3445</v>
      </c>
      <c r="T10" s="49"/>
      <c r="U10" s="49"/>
      <c r="V10" s="49">
        <v>3445</v>
      </c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>
        <v>1055.6500000000001</v>
      </c>
      <c r="AL10" s="49">
        <v>206.68</v>
      </c>
      <c r="AM10" s="49"/>
      <c r="AN10" s="49"/>
      <c r="AO10" s="49"/>
      <c r="AP10" s="49"/>
      <c r="AQ10" s="49"/>
      <c r="AR10" s="49"/>
      <c r="AS10" s="49"/>
      <c r="AT10" s="49"/>
      <c r="AU10" s="49"/>
      <c r="AV10" s="49"/>
    </row>
    <row r="11" spans="1:48" x14ac:dyDescent="0.2">
      <c r="A11" s="20" t="s">
        <v>165</v>
      </c>
      <c r="B11" s="13"/>
      <c r="C11" s="103"/>
      <c r="D11" s="103">
        <v>1000</v>
      </c>
      <c r="E11" s="103"/>
      <c r="F11" s="49"/>
      <c r="G11" s="49">
        <v>934</v>
      </c>
      <c r="H11" s="49"/>
      <c r="I11" s="49"/>
      <c r="J11" s="49"/>
      <c r="K11" s="49"/>
      <c r="L11" s="49"/>
      <c r="M11" s="49"/>
      <c r="N11" s="49"/>
      <c r="O11" s="49">
        <v>54590</v>
      </c>
      <c r="P11" s="49"/>
      <c r="Q11" s="49"/>
      <c r="R11" s="49"/>
      <c r="S11" s="49"/>
      <c r="T11" s="49"/>
      <c r="U11" s="49"/>
      <c r="V11" s="49"/>
      <c r="W11" s="49"/>
      <c r="X11" s="49"/>
      <c r="Y11" s="49">
        <v>1999.98</v>
      </c>
      <c r="Z11" s="49">
        <v>1073</v>
      </c>
      <c r="AA11" s="49">
        <v>666.66</v>
      </c>
      <c r="AB11" s="49">
        <v>666.66</v>
      </c>
      <c r="AC11" s="49">
        <v>666.66</v>
      </c>
      <c r="AD11" s="49">
        <v>666.66</v>
      </c>
      <c r="AE11" s="49">
        <v>666.66</v>
      </c>
      <c r="AF11" s="49">
        <v>666.66</v>
      </c>
      <c r="AG11" s="49">
        <v>666.66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</row>
    <row r="12" spans="1:48" ht="13.5" thickBot="1" x14ac:dyDescent="0.25">
      <c r="A12" s="21" t="s">
        <v>167</v>
      </c>
      <c r="B12" s="13"/>
      <c r="C12" s="103"/>
      <c r="D12" s="103"/>
      <c r="E12" s="103">
        <v>5109</v>
      </c>
      <c r="F12" s="103">
        <v>35333.72</v>
      </c>
      <c r="G12" s="49"/>
      <c r="H12" s="49">
        <v>7821</v>
      </c>
      <c r="I12" s="49"/>
      <c r="J12" s="49">
        <v>4723</v>
      </c>
      <c r="K12" s="49">
        <v>3878.95</v>
      </c>
      <c r="L12" s="49">
        <v>1531</v>
      </c>
      <c r="M12" s="49"/>
      <c r="N12" s="49">
        <v>822</v>
      </c>
      <c r="O12" s="49"/>
      <c r="P12" s="49">
        <v>8552</v>
      </c>
      <c r="Q12" s="49">
        <v>6195</v>
      </c>
      <c r="R12" s="49">
        <v>1663.09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>
        <v>381.36</v>
      </c>
      <c r="AI12" s="49"/>
      <c r="AJ12" s="49"/>
      <c r="AK12" s="49"/>
      <c r="AL12" s="49">
        <v>211.84</v>
      </c>
      <c r="AM12" s="49">
        <v>105.92</v>
      </c>
      <c r="AN12" s="49"/>
      <c r="AO12" s="49"/>
      <c r="AP12" s="49"/>
      <c r="AQ12" s="49"/>
      <c r="AR12" s="49"/>
      <c r="AS12" s="49"/>
      <c r="AT12" s="49"/>
      <c r="AU12" s="49"/>
      <c r="AV12" s="49"/>
    </row>
    <row r="13" spans="1:48" x14ac:dyDescent="0.2">
      <c r="A13" s="6" t="s">
        <v>142</v>
      </c>
      <c r="B13" s="13"/>
      <c r="C13" s="46"/>
      <c r="D13" s="46"/>
      <c r="E13" s="46"/>
      <c r="F13" s="46"/>
      <c r="G13" s="46"/>
      <c r="H13" s="46"/>
      <c r="I13" s="46"/>
      <c r="J13" s="127">
        <v>408</v>
      </c>
      <c r="K13" s="46"/>
      <c r="L13" s="46"/>
    </row>
    <row r="14" spans="1:48" ht="13.5" thickBot="1" x14ac:dyDescent="0.25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48" ht="19.5" thickBot="1" x14ac:dyDescent="0.35">
      <c r="A15" s="3" t="s">
        <v>37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48" ht="17.25" customHeight="1" x14ac:dyDescent="0.2">
      <c r="A16" s="142" t="s">
        <v>7</v>
      </c>
      <c r="B16" s="144"/>
      <c r="C16" s="140" t="s">
        <v>0</v>
      </c>
      <c r="D16" s="140" t="s">
        <v>1</v>
      </c>
      <c r="E16" s="140" t="s">
        <v>2</v>
      </c>
      <c r="F16" s="140" t="s">
        <v>3</v>
      </c>
      <c r="G16" s="140" t="s">
        <v>4</v>
      </c>
      <c r="H16" s="140" t="s">
        <v>11</v>
      </c>
      <c r="I16" s="140" t="s">
        <v>12</v>
      </c>
      <c r="J16" s="140" t="s">
        <v>63</v>
      </c>
      <c r="K16" s="140" t="s">
        <v>64</v>
      </c>
      <c r="L16" s="140" t="s">
        <v>65</v>
      </c>
      <c r="M16" s="136" t="s">
        <v>132</v>
      </c>
      <c r="N16" s="138" t="s">
        <v>133</v>
      </c>
      <c r="O16" s="138" t="s">
        <v>134</v>
      </c>
      <c r="P16" s="138" t="s">
        <v>135</v>
      </c>
      <c r="Q16" s="138" t="s">
        <v>136</v>
      </c>
      <c r="R16" s="138" t="s">
        <v>137</v>
      </c>
      <c r="S16" s="138" t="s">
        <v>138</v>
      </c>
      <c r="T16" s="138" t="s">
        <v>144</v>
      </c>
      <c r="U16" s="138" t="s">
        <v>145</v>
      </c>
      <c r="V16" s="138" t="s">
        <v>146</v>
      </c>
      <c r="W16" s="138" t="s">
        <v>147</v>
      </c>
      <c r="X16" s="138" t="s">
        <v>148</v>
      </c>
      <c r="Y16" s="138" t="s">
        <v>149</v>
      </c>
      <c r="Z16" s="138" t="s">
        <v>150</v>
      </c>
      <c r="AA16" s="138" t="s">
        <v>151</v>
      </c>
      <c r="AB16" s="138" t="s">
        <v>152</v>
      </c>
      <c r="AC16" s="138" t="s">
        <v>136</v>
      </c>
      <c r="AD16" s="138" t="s">
        <v>137</v>
      </c>
      <c r="AE16" s="138" t="s">
        <v>138</v>
      </c>
      <c r="AF16" s="138" t="s">
        <v>144</v>
      </c>
      <c r="AG16" s="138" t="s">
        <v>145</v>
      </c>
      <c r="AH16" s="138" t="s">
        <v>146</v>
      </c>
      <c r="AI16" s="138" t="s">
        <v>147</v>
      </c>
      <c r="AJ16" s="138" t="s">
        <v>163</v>
      </c>
      <c r="AK16" s="138" t="s">
        <v>168</v>
      </c>
      <c r="AL16" s="138" t="s">
        <v>169</v>
      </c>
      <c r="AM16" s="138" t="s">
        <v>170</v>
      </c>
      <c r="AN16" s="138" t="s">
        <v>171</v>
      </c>
      <c r="AO16" s="138" t="s">
        <v>172</v>
      </c>
      <c r="AP16" s="138" t="s">
        <v>173</v>
      </c>
      <c r="AQ16" s="138" t="s">
        <v>174</v>
      </c>
      <c r="AR16" s="138" t="s">
        <v>175</v>
      </c>
      <c r="AS16" s="138" t="s">
        <v>176</v>
      </c>
      <c r="AT16" s="138" t="s">
        <v>177</v>
      </c>
      <c r="AU16" s="138" t="s">
        <v>178</v>
      </c>
      <c r="AV16" s="138" t="s">
        <v>179</v>
      </c>
    </row>
    <row r="17" spans="1:48" ht="10.9" customHeight="1" x14ac:dyDescent="0.2">
      <c r="A17" s="143"/>
      <c r="B17" s="145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37"/>
      <c r="N17" s="139"/>
      <c r="O17" s="139"/>
      <c r="P17" s="139"/>
      <c r="Q17" s="139"/>
      <c r="R17" s="139"/>
      <c r="S17" s="138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8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</row>
    <row r="18" spans="1:48" ht="13.9" customHeight="1" x14ac:dyDescent="0.2">
      <c r="A18" s="7"/>
      <c r="B18" s="8"/>
      <c r="C18" s="50"/>
      <c r="D18" s="50"/>
      <c r="E18" s="50">
        <f>SUM(E20:E26)</f>
        <v>228327</v>
      </c>
      <c r="F18" s="50">
        <f t="shared" ref="F18:S18" si="17">SUM(F20:F26)</f>
        <v>175914.84000000003</v>
      </c>
      <c r="G18" s="50">
        <f t="shared" si="17"/>
        <v>53742.94</v>
      </c>
      <c r="H18" s="50">
        <f t="shared" si="17"/>
        <v>130999</v>
      </c>
      <c r="I18" s="50">
        <f t="shared" si="17"/>
        <v>25092.95</v>
      </c>
      <c r="J18" s="50">
        <f>SUM(J20:J24)</f>
        <v>19371.400000000001</v>
      </c>
      <c r="K18" s="50">
        <f t="shared" si="17"/>
        <v>45493</v>
      </c>
      <c r="L18" s="50">
        <f t="shared" si="17"/>
        <v>10920</v>
      </c>
      <c r="M18" s="50">
        <f t="shared" si="17"/>
        <v>7371</v>
      </c>
      <c r="N18" s="50">
        <f t="shared" si="17"/>
        <v>2623</v>
      </c>
      <c r="O18" s="50">
        <f t="shared" si="17"/>
        <v>5838</v>
      </c>
      <c r="P18" s="50">
        <f t="shared" si="17"/>
        <v>6515</v>
      </c>
      <c r="Q18" s="50">
        <f t="shared" si="17"/>
        <v>17798</v>
      </c>
      <c r="R18" s="50">
        <f t="shared" si="17"/>
        <v>41698</v>
      </c>
      <c r="S18" s="50">
        <f t="shared" si="17"/>
        <v>60616</v>
      </c>
      <c r="T18" s="50">
        <f t="shared" ref="T18:U18" si="18">SUM(T20:T26)</f>
        <v>16148</v>
      </c>
      <c r="U18" s="50">
        <f t="shared" si="18"/>
        <v>132823</v>
      </c>
      <c r="V18" s="50">
        <f t="shared" ref="V18:AG18" si="19">SUM(V20:V26)</f>
        <v>91634</v>
      </c>
      <c r="W18" s="50">
        <f t="shared" si="19"/>
        <v>79165.700000000012</v>
      </c>
      <c r="X18" s="50">
        <f t="shared" si="19"/>
        <v>19417.34</v>
      </c>
      <c r="Y18" s="50">
        <f t="shared" si="19"/>
        <v>12926.96</v>
      </c>
      <c r="Z18" s="50">
        <f t="shared" si="19"/>
        <v>43583</v>
      </c>
      <c r="AA18" s="50">
        <f t="shared" si="19"/>
        <v>123542.03</v>
      </c>
      <c r="AB18" s="50">
        <f t="shared" si="19"/>
        <v>173485.71000000002</v>
      </c>
      <c r="AC18" s="50">
        <f t="shared" si="19"/>
        <v>264667.64</v>
      </c>
      <c r="AD18" s="50">
        <f t="shared" si="19"/>
        <v>160510.15</v>
      </c>
      <c r="AE18" s="50">
        <f t="shared" si="19"/>
        <v>57018.91</v>
      </c>
      <c r="AF18" s="50">
        <f t="shared" si="19"/>
        <v>23265.22</v>
      </c>
      <c r="AG18" s="50">
        <f t="shared" si="19"/>
        <v>248439.78</v>
      </c>
      <c r="AH18" s="50">
        <f t="shared" ref="AH18:AJ18" si="20">SUM(AH20:AH26)</f>
        <v>171398.35</v>
      </c>
      <c r="AI18" s="50">
        <f t="shared" si="20"/>
        <v>149812</v>
      </c>
      <c r="AJ18" s="50">
        <f t="shared" si="20"/>
        <v>24785.599999999999</v>
      </c>
      <c r="AK18" s="50">
        <f t="shared" ref="AK18:AV18" si="21">SUM(AK20:AK26)</f>
        <v>100126.63</v>
      </c>
      <c r="AL18" s="50">
        <f t="shared" si="21"/>
        <v>108293.13</v>
      </c>
      <c r="AM18" s="50">
        <f t="shared" si="21"/>
        <v>154250.73000000001</v>
      </c>
      <c r="AN18" s="50">
        <f t="shared" si="21"/>
        <v>105000</v>
      </c>
      <c r="AO18" s="50">
        <f t="shared" si="21"/>
        <v>200000</v>
      </c>
      <c r="AP18" s="50">
        <f t="shared" si="21"/>
        <v>150000</v>
      </c>
      <c r="AQ18" s="50">
        <f t="shared" si="21"/>
        <v>60000</v>
      </c>
      <c r="AR18" s="50">
        <f t="shared" si="21"/>
        <v>25000</v>
      </c>
      <c r="AS18" s="50">
        <f t="shared" si="21"/>
        <v>250000</v>
      </c>
      <c r="AT18" s="50">
        <f t="shared" si="21"/>
        <v>170000</v>
      </c>
      <c r="AU18" s="50">
        <f t="shared" si="21"/>
        <v>150000</v>
      </c>
      <c r="AV18" s="50">
        <f t="shared" si="21"/>
        <v>25000</v>
      </c>
    </row>
    <row r="19" spans="1:48" x14ac:dyDescent="0.2">
      <c r="A19" s="7" t="s">
        <v>44</v>
      </c>
      <c r="B19" s="8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</row>
    <row r="20" spans="1:48" x14ac:dyDescent="0.2">
      <c r="A20" s="39" t="s">
        <v>16</v>
      </c>
      <c r="B20" s="69"/>
      <c r="C20" s="89">
        <v>37073</v>
      </c>
      <c r="D20" s="89">
        <v>104979</v>
      </c>
      <c r="E20" s="89">
        <v>228327</v>
      </c>
      <c r="F20" s="89">
        <v>123580</v>
      </c>
      <c r="G20" s="89">
        <v>37215.94</v>
      </c>
      <c r="H20" s="51">
        <v>34668</v>
      </c>
      <c r="I20" s="51">
        <v>9940.9500000000007</v>
      </c>
      <c r="J20" s="101">
        <v>4853.3999999999996</v>
      </c>
      <c r="K20" s="51">
        <v>45493</v>
      </c>
      <c r="L20" s="51">
        <v>10920</v>
      </c>
      <c r="M20" s="51">
        <v>7371</v>
      </c>
      <c r="N20" s="51">
        <v>2623</v>
      </c>
      <c r="O20" s="51">
        <v>5838</v>
      </c>
      <c r="P20" s="101">
        <v>6515</v>
      </c>
      <c r="Q20" s="51">
        <v>17798</v>
      </c>
      <c r="R20" s="51">
        <v>41698</v>
      </c>
      <c r="S20" s="51">
        <v>60616</v>
      </c>
      <c r="T20" s="51">
        <v>16148</v>
      </c>
      <c r="U20" s="51">
        <v>132823</v>
      </c>
      <c r="V20" s="51">
        <v>91634</v>
      </c>
      <c r="W20" s="51">
        <v>43057</v>
      </c>
      <c r="X20" s="51">
        <v>10226.790000000001</v>
      </c>
      <c r="Y20" s="51">
        <v>12926.96</v>
      </c>
      <c r="Z20" s="51">
        <v>18583</v>
      </c>
      <c r="AA20" s="51">
        <v>98542.03</v>
      </c>
      <c r="AB20" s="51">
        <v>123485.71</v>
      </c>
      <c r="AC20" s="51">
        <v>214667.64</v>
      </c>
      <c r="AD20" s="51">
        <v>111160.52</v>
      </c>
      <c r="AE20" s="51">
        <v>57018.91</v>
      </c>
      <c r="AF20" s="51">
        <v>23265.22</v>
      </c>
      <c r="AG20" s="51">
        <v>248439.78</v>
      </c>
      <c r="AH20" s="51">
        <v>171398.35</v>
      </c>
      <c r="AI20" s="51">
        <v>149812</v>
      </c>
      <c r="AJ20" s="51">
        <v>24785.599999999999</v>
      </c>
      <c r="AK20" s="51">
        <v>100126.63</v>
      </c>
      <c r="AL20" s="51">
        <v>108293.13</v>
      </c>
      <c r="AM20" s="51">
        <v>154250.73000000001</v>
      </c>
      <c r="AN20" s="74">
        <v>105000</v>
      </c>
      <c r="AO20" s="74">
        <v>200000</v>
      </c>
      <c r="AP20" s="74">
        <v>150000</v>
      </c>
      <c r="AQ20" s="74">
        <v>60000</v>
      </c>
      <c r="AR20" s="74">
        <v>25000</v>
      </c>
      <c r="AS20" s="74">
        <v>250000</v>
      </c>
      <c r="AT20" s="74">
        <v>170000</v>
      </c>
      <c r="AU20" s="74">
        <v>150000</v>
      </c>
      <c r="AV20" s="74">
        <v>25000</v>
      </c>
    </row>
    <row r="21" spans="1:48" x14ac:dyDescent="0.2">
      <c r="A21" s="39" t="s">
        <v>69</v>
      </c>
      <c r="B21" s="8"/>
      <c r="C21" s="51"/>
      <c r="D21" s="51"/>
      <c r="E21" s="51"/>
      <c r="F21" s="101"/>
      <c r="G21" s="51"/>
      <c r="H21" s="51">
        <v>79827</v>
      </c>
      <c r="I21" s="74"/>
      <c r="J21" s="51">
        <v>14518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51">
        <v>9352</v>
      </c>
      <c r="X21" s="51">
        <v>9190.5499999999993</v>
      </c>
      <c r="Y21" s="74"/>
      <c r="Z21" s="51">
        <v>25000</v>
      </c>
      <c r="AA21" s="51">
        <v>25000</v>
      </c>
      <c r="AB21" s="101">
        <v>50000</v>
      </c>
      <c r="AC21" s="101">
        <v>50000</v>
      </c>
      <c r="AD21" s="51">
        <v>49349.63</v>
      </c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101"/>
      <c r="AP21" s="51"/>
      <c r="AQ21" s="74"/>
      <c r="AR21" s="74"/>
      <c r="AS21" s="74"/>
      <c r="AT21" s="74"/>
      <c r="AU21" s="74"/>
      <c r="AV21" s="74"/>
    </row>
    <row r="22" spans="1:48" x14ac:dyDescent="0.2">
      <c r="A22" s="39" t="s">
        <v>16</v>
      </c>
      <c r="B22" s="67"/>
      <c r="C22" s="51"/>
      <c r="D22" s="51"/>
      <c r="E22" s="51"/>
      <c r="F22" s="51">
        <v>15573.26</v>
      </c>
      <c r="G22" s="51">
        <v>16527</v>
      </c>
      <c r="H22" s="51">
        <v>16504</v>
      </c>
      <c r="I22" s="51">
        <v>15152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51">
        <v>9358.7999999999993</v>
      </c>
      <c r="X22" s="74"/>
      <c r="Y22" s="74"/>
      <c r="Z22" s="74"/>
      <c r="AA22" s="74"/>
      <c r="AB22" s="74"/>
      <c r="AC22" s="51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51"/>
      <c r="AP22" s="74"/>
      <c r="AQ22" s="74"/>
      <c r="AR22" s="74"/>
      <c r="AS22" s="74"/>
      <c r="AT22" s="74"/>
      <c r="AU22" s="74"/>
      <c r="AV22" s="74"/>
    </row>
    <row r="23" spans="1:48" x14ac:dyDescent="0.2">
      <c r="A23" s="39" t="s">
        <v>16</v>
      </c>
      <c r="B23" s="69"/>
      <c r="C23" s="51"/>
      <c r="D23" s="51"/>
      <c r="E23" s="51"/>
      <c r="F23" s="51">
        <v>11648.39</v>
      </c>
      <c r="G23" s="51"/>
      <c r="H23" s="51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51">
        <v>17397.900000000001</v>
      </c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</row>
    <row r="24" spans="1:48" x14ac:dyDescent="0.2">
      <c r="A24" s="39" t="s">
        <v>16</v>
      </c>
      <c r="B24" s="8"/>
      <c r="C24" s="51"/>
      <c r="D24" s="51"/>
      <c r="E24" s="51"/>
      <c r="F24" s="51">
        <v>25113.19</v>
      </c>
      <c r="G24" s="51"/>
      <c r="H24" s="51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</row>
    <row r="25" spans="1:48" x14ac:dyDescent="0.2">
      <c r="A25" s="39" t="s">
        <v>16</v>
      </c>
      <c r="B25" s="8"/>
      <c r="C25" s="51"/>
      <c r="D25" s="51"/>
      <c r="E25" s="51"/>
      <c r="F25" s="51"/>
      <c r="G25" s="51"/>
      <c r="H25" s="51"/>
      <c r="I25" s="51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</row>
    <row r="26" spans="1:48" x14ac:dyDescent="0.2">
      <c r="A26" s="39" t="s">
        <v>16</v>
      </c>
      <c r="B26" s="8"/>
      <c r="C26" s="51"/>
      <c r="D26" s="51"/>
      <c r="E26" s="51"/>
      <c r="F26" s="51"/>
      <c r="G26" s="51"/>
      <c r="H26" s="51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</row>
    <row r="27" spans="1:48" x14ac:dyDescent="0.2">
      <c r="A27" s="7"/>
      <c r="B27" s="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</row>
    <row r="28" spans="1:48" ht="12.75" hidden="1" customHeight="1" x14ac:dyDescent="0.2">
      <c r="A28" s="7" t="s">
        <v>8</v>
      </c>
      <c r="B28" s="8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</row>
    <row r="29" spans="1:48" ht="12.75" hidden="1" customHeight="1" x14ac:dyDescent="0.2">
      <c r="A29" s="14" t="s">
        <v>16</v>
      </c>
      <c r="B29" s="8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</row>
    <row r="30" spans="1:48" ht="12.75" hidden="1" customHeight="1" x14ac:dyDescent="0.2">
      <c r="A30" s="14" t="s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spans="1:48" ht="12.75" hidden="1" customHeight="1" x14ac:dyDescent="0.2">
      <c r="A31" s="14" t="s">
        <v>16</v>
      </c>
      <c r="B31" s="8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</row>
    <row r="32" spans="1:48" ht="12.75" hidden="1" customHeight="1" x14ac:dyDescent="0.2">
      <c r="A32" s="14" t="s">
        <v>16</v>
      </c>
      <c r="B32" s="8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</row>
    <row r="33" spans="1:48" ht="12.75" hidden="1" customHeight="1" x14ac:dyDescent="0.2">
      <c r="A33" s="14" t="s">
        <v>16</v>
      </c>
      <c r="B33" s="8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</row>
    <row r="34" spans="1:48" ht="12.75" hidden="1" customHeight="1" x14ac:dyDescent="0.2">
      <c r="A34" s="14" t="s">
        <v>16</v>
      </c>
      <c r="B34" s="8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</row>
    <row r="35" spans="1:48" ht="15" hidden="1" customHeight="1" x14ac:dyDescent="0.2">
      <c r="A35" s="14" t="s">
        <v>16</v>
      </c>
      <c r="B35" s="7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</row>
    <row r="36" spans="1:48" x14ac:dyDescent="0.2">
      <c r="A36" s="7"/>
      <c r="B36" s="8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</row>
    <row r="37" spans="1:48" x14ac:dyDescent="0.2">
      <c r="A37" s="7" t="s">
        <v>43</v>
      </c>
      <c r="B37" s="8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</row>
    <row r="38" spans="1:48" x14ac:dyDescent="0.2">
      <c r="A38" s="39" t="s">
        <v>15</v>
      </c>
      <c r="B38" s="13"/>
      <c r="C38" s="89">
        <v>2012.11</v>
      </c>
      <c r="D38" s="89">
        <f>1696.87+1624.56</f>
        <v>3321.43</v>
      </c>
      <c r="E38" s="89">
        <v>476</v>
      </c>
      <c r="F38" s="89">
        <v>1093</v>
      </c>
      <c r="G38" s="51">
        <v>771.42</v>
      </c>
      <c r="H38" s="51">
        <v>940</v>
      </c>
      <c r="I38" s="51">
        <v>844</v>
      </c>
      <c r="J38" s="51">
        <v>976</v>
      </c>
      <c r="K38" s="51">
        <v>962</v>
      </c>
      <c r="L38" s="51">
        <v>1694</v>
      </c>
      <c r="M38" s="51">
        <v>2032</v>
      </c>
      <c r="N38" s="51">
        <v>4808</v>
      </c>
      <c r="O38" s="51">
        <v>1400</v>
      </c>
      <c r="P38" s="101">
        <v>2764</v>
      </c>
      <c r="Q38" s="51">
        <v>1013</v>
      </c>
      <c r="R38" s="51">
        <v>814</v>
      </c>
      <c r="S38" s="51">
        <v>965</v>
      </c>
      <c r="T38" s="51">
        <v>694</v>
      </c>
      <c r="U38" s="51">
        <v>804</v>
      </c>
      <c r="V38" s="51">
        <v>641</v>
      </c>
      <c r="W38" s="51">
        <v>1759</v>
      </c>
      <c r="X38" s="51">
        <v>1505</v>
      </c>
      <c r="Y38" s="51">
        <v>4221.3500000000004</v>
      </c>
      <c r="Z38" s="51">
        <v>2038</v>
      </c>
      <c r="AA38" s="51">
        <v>4307.87</v>
      </c>
      <c r="AB38" s="51">
        <v>1614.91</v>
      </c>
      <c r="AC38" s="51">
        <v>1904.16</v>
      </c>
      <c r="AD38" s="51">
        <v>963.98</v>
      </c>
      <c r="AE38" s="51">
        <v>830.06</v>
      </c>
      <c r="AF38" s="51">
        <v>632.14</v>
      </c>
      <c r="AG38" s="51">
        <v>809.79</v>
      </c>
      <c r="AH38" s="51">
        <v>566.95000000000005</v>
      </c>
      <c r="AI38" s="51">
        <v>1003.29</v>
      </c>
      <c r="AJ38" s="51">
        <v>1123.8399999999999</v>
      </c>
      <c r="AK38" s="51">
        <v>3221.1</v>
      </c>
      <c r="AL38" s="51">
        <v>2867.38</v>
      </c>
      <c r="AM38" s="51">
        <v>6596.47</v>
      </c>
      <c r="AN38" s="74">
        <v>1614.91</v>
      </c>
      <c r="AO38" s="74">
        <v>1904.16</v>
      </c>
      <c r="AP38" s="74">
        <v>963.98</v>
      </c>
      <c r="AQ38" s="74">
        <v>830.06</v>
      </c>
      <c r="AR38" s="74">
        <v>632.14</v>
      </c>
      <c r="AS38" s="74">
        <v>809.79</v>
      </c>
      <c r="AT38" s="74">
        <v>566.95000000000005</v>
      </c>
      <c r="AU38" s="74">
        <v>1003.29</v>
      </c>
      <c r="AV38" s="74">
        <v>1123.8399999999999</v>
      </c>
    </row>
    <row r="39" spans="1:48" x14ac:dyDescent="0.2">
      <c r="A39" s="39" t="s">
        <v>41</v>
      </c>
      <c r="B39" s="9"/>
      <c r="C39" s="89">
        <v>1007</v>
      </c>
      <c r="D39" s="89">
        <f>873.32</f>
        <v>873.32</v>
      </c>
      <c r="E39" s="89"/>
      <c r="F39" s="51"/>
      <c r="G39" s="51"/>
      <c r="H39" s="51"/>
      <c r="I39" s="74"/>
      <c r="J39" s="74"/>
      <c r="K39" s="74"/>
      <c r="L39" s="74"/>
      <c r="M39" s="74"/>
      <c r="N39" s="51">
        <v>291</v>
      </c>
      <c r="O39" s="51">
        <v>1400</v>
      </c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51">
        <v>211.92</v>
      </c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</row>
    <row r="40" spans="1:48" ht="15" customHeight="1" x14ac:dyDescent="0.2">
      <c r="A40" s="39" t="s">
        <v>42</v>
      </c>
      <c r="B40" s="9"/>
      <c r="C40" s="89"/>
      <c r="D40" s="89">
        <v>1755.09</v>
      </c>
      <c r="E40" s="89"/>
      <c r="F40" s="51"/>
      <c r="G40" s="51"/>
      <c r="H40" s="51"/>
      <c r="I40" s="51">
        <v>1126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51">
        <v>1195.9000000000001</v>
      </c>
      <c r="AK40" s="74"/>
      <c r="AL40" s="74"/>
      <c r="AM40" s="74"/>
      <c r="AN40" s="74">
        <v>1200</v>
      </c>
      <c r="AO40" s="74"/>
      <c r="AP40" s="74"/>
      <c r="AQ40" s="74"/>
      <c r="AR40" s="74"/>
      <c r="AS40" s="74"/>
      <c r="AT40" s="74"/>
      <c r="AU40" s="74">
        <v>1200</v>
      </c>
      <c r="AV40" s="74">
        <v>1200</v>
      </c>
    </row>
    <row r="41" spans="1:48" ht="15" customHeight="1" x14ac:dyDescent="0.2">
      <c r="A41" s="65" t="s">
        <v>57</v>
      </c>
      <c r="B41" s="13"/>
      <c r="C41" s="88">
        <v>16312.92</v>
      </c>
      <c r="D41" s="88"/>
      <c r="E41" s="88"/>
      <c r="F41" s="66"/>
      <c r="G41" s="66"/>
      <c r="H41" s="66"/>
      <c r="I41" s="75"/>
      <c r="J41" s="75"/>
      <c r="K41" s="66">
        <v>6700</v>
      </c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66">
        <v>5000</v>
      </c>
      <c r="W41" s="66">
        <v>5000</v>
      </c>
      <c r="X41" s="66">
        <v>5000</v>
      </c>
      <c r="Y41" s="66">
        <v>5000</v>
      </c>
      <c r="Z41" s="66">
        <v>5000</v>
      </c>
      <c r="AA41" s="66">
        <v>5000</v>
      </c>
      <c r="AB41" s="66">
        <v>5000</v>
      </c>
      <c r="AC41" s="66">
        <v>5000</v>
      </c>
      <c r="AD41" s="66">
        <v>5000</v>
      </c>
      <c r="AE41" s="66">
        <v>5000</v>
      </c>
      <c r="AF41" s="66">
        <v>5000</v>
      </c>
      <c r="AG41" s="66">
        <v>5000</v>
      </c>
      <c r="AH41" s="66">
        <v>5000</v>
      </c>
      <c r="AI41" s="66">
        <v>6500</v>
      </c>
      <c r="AJ41" s="66">
        <v>6500</v>
      </c>
      <c r="AK41" s="66">
        <v>6500</v>
      </c>
      <c r="AL41" s="66">
        <v>6500</v>
      </c>
      <c r="AM41" s="66">
        <v>6500</v>
      </c>
      <c r="AN41" s="75">
        <v>6500</v>
      </c>
      <c r="AO41" s="75">
        <v>6500</v>
      </c>
      <c r="AP41" s="75">
        <v>6500</v>
      </c>
      <c r="AQ41" s="75">
        <v>6500</v>
      </c>
      <c r="AR41" s="75">
        <v>6500</v>
      </c>
      <c r="AS41" s="75">
        <v>6500</v>
      </c>
      <c r="AT41" s="75">
        <v>6500</v>
      </c>
      <c r="AU41" s="75">
        <v>6500</v>
      </c>
      <c r="AV41" s="75">
        <v>6500</v>
      </c>
    </row>
    <row r="42" spans="1:48" ht="15" customHeight="1" x14ac:dyDescent="0.2">
      <c r="A42" s="39" t="s">
        <v>45</v>
      </c>
      <c r="B42" s="9"/>
      <c r="C42" s="89"/>
      <c r="D42" s="89">
        <v>60</v>
      </c>
      <c r="E42" s="89"/>
      <c r="F42" s="51"/>
      <c r="G42" s="51"/>
      <c r="H42" s="51"/>
      <c r="I42" s="74"/>
      <c r="J42" s="74"/>
      <c r="K42" s="51">
        <v>322</v>
      </c>
      <c r="L42" s="51">
        <v>143</v>
      </c>
      <c r="M42" s="51">
        <v>139</v>
      </c>
      <c r="N42" s="74"/>
      <c r="O42" s="51">
        <v>180.67</v>
      </c>
      <c r="P42" s="74"/>
      <c r="Q42" s="74"/>
      <c r="R42" s="74"/>
      <c r="S42" s="74"/>
      <c r="T42" s="51">
        <v>3563</v>
      </c>
      <c r="U42" s="51">
        <v>180.36</v>
      </c>
      <c r="V42" s="74"/>
      <c r="W42" s="51">
        <v>221</v>
      </c>
      <c r="X42" s="51">
        <v>180.67</v>
      </c>
      <c r="Y42" s="51">
        <v>139.63999999999999</v>
      </c>
      <c r="Z42" s="74"/>
      <c r="AA42" s="74"/>
      <c r="AB42" s="74"/>
      <c r="AC42" s="74"/>
      <c r="AD42" s="51">
        <v>120.19</v>
      </c>
      <c r="AE42" s="51">
        <v>3885.19</v>
      </c>
      <c r="AF42" s="51">
        <v>489.93</v>
      </c>
      <c r="AG42" s="51">
        <v>450.34</v>
      </c>
      <c r="AH42" s="51">
        <v>1415.33</v>
      </c>
      <c r="AI42" s="74"/>
      <c r="AJ42" s="74"/>
      <c r="AK42" s="51">
        <v>195.6</v>
      </c>
      <c r="AL42" s="74"/>
      <c r="AM42" s="51">
        <v>123.83</v>
      </c>
      <c r="AN42" s="74"/>
      <c r="AO42" s="74"/>
      <c r="AP42" s="74">
        <v>120.19</v>
      </c>
      <c r="AQ42" s="74">
        <v>3885.19</v>
      </c>
      <c r="AR42" s="74">
        <v>489.93</v>
      </c>
      <c r="AS42" s="74">
        <v>450.34</v>
      </c>
      <c r="AT42" s="74">
        <v>1415.33</v>
      </c>
      <c r="AU42" s="74"/>
      <c r="AV42" s="74"/>
    </row>
    <row r="43" spans="1:48" ht="15" customHeight="1" x14ac:dyDescent="0.2">
      <c r="A43" s="39" t="s">
        <v>46</v>
      </c>
      <c r="B43" s="9"/>
      <c r="C43" s="89"/>
      <c r="D43" s="89">
        <v>180</v>
      </c>
      <c r="E43" s="89"/>
      <c r="F43" s="89">
        <v>188</v>
      </c>
      <c r="G43" s="51">
        <v>1168</v>
      </c>
      <c r="H43" s="101">
        <v>462</v>
      </c>
      <c r="I43" s="51">
        <v>1496</v>
      </c>
      <c r="J43" s="51">
        <v>278</v>
      </c>
      <c r="K43" s="51">
        <v>35</v>
      </c>
      <c r="L43" s="51">
        <v>71</v>
      </c>
      <c r="M43" s="51">
        <v>240</v>
      </c>
      <c r="N43" s="51">
        <v>229</v>
      </c>
      <c r="O43" s="51">
        <v>292</v>
      </c>
      <c r="P43" s="101">
        <v>149</v>
      </c>
      <c r="Q43" s="51">
        <v>226</v>
      </c>
      <c r="R43" s="51">
        <v>2242</v>
      </c>
      <c r="S43" s="51">
        <v>5316</v>
      </c>
      <c r="T43" s="74"/>
      <c r="U43" s="51">
        <v>1893</v>
      </c>
      <c r="V43" s="51">
        <v>995</v>
      </c>
      <c r="W43" s="51">
        <v>3982</v>
      </c>
      <c r="X43" s="51">
        <v>2910.73</v>
      </c>
      <c r="Y43" s="51">
        <v>996</v>
      </c>
      <c r="Z43" s="51">
        <v>1440.19</v>
      </c>
      <c r="AA43" s="51">
        <v>183.6</v>
      </c>
      <c r="AB43" s="51">
        <v>1818.08</v>
      </c>
      <c r="AC43" s="51">
        <v>3132.72</v>
      </c>
      <c r="AD43" s="51">
        <v>475.6</v>
      </c>
      <c r="AE43" s="51">
        <v>2240.38</v>
      </c>
      <c r="AF43" s="51">
        <v>527.6</v>
      </c>
      <c r="AG43" s="51">
        <v>2073.34</v>
      </c>
      <c r="AH43" s="51">
        <v>2616.1</v>
      </c>
      <c r="AI43" s="51">
        <v>744.36</v>
      </c>
      <c r="AJ43" s="51">
        <v>1697.6</v>
      </c>
      <c r="AK43" s="51">
        <v>6054.2</v>
      </c>
      <c r="AL43" s="51">
        <v>1068.43</v>
      </c>
      <c r="AM43" s="51">
        <v>255.72</v>
      </c>
      <c r="AN43" s="74">
        <v>1818.08</v>
      </c>
      <c r="AO43" s="74">
        <v>3132.72</v>
      </c>
      <c r="AP43" s="74">
        <v>475.6</v>
      </c>
      <c r="AQ43" s="74">
        <v>2240.38</v>
      </c>
      <c r="AR43" s="74">
        <v>527.6</v>
      </c>
      <c r="AS43" s="74">
        <v>2073.34</v>
      </c>
      <c r="AT43" s="74">
        <v>2616.1</v>
      </c>
      <c r="AU43" s="74">
        <v>744.36</v>
      </c>
      <c r="AV43" s="74">
        <v>1697.6</v>
      </c>
    </row>
    <row r="44" spans="1:48" ht="15" customHeight="1" x14ac:dyDescent="0.2">
      <c r="A44" s="39" t="s">
        <v>47</v>
      </c>
      <c r="B44" s="9"/>
      <c r="C44" s="89">
        <v>2792.41</v>
      </c>
      <c r="D44" s="89">
        <v>4511</v>
      </c>
      <c r="E44" s="89">
        <f>1383+3383</f>
        <v>4766</v>
      </c>
      <c r="F44" s="89">
        <v>4837</v>
      </c>
      <c r="G44" s="51">
        <v>998</v>
      </c>
      <c r="H44" s="51">
        <v>2627</v>
      </c>
      <c r="I44" s="51">
        <v>4505</v>
      </c>
      <c r="J44" s="51">
        <v>3746</v>
      </c>
      <c r="K44" s="51">
        <v>419</v>
      </c>
      <c r="L44" s="51">
        <v>635</v>
      </c>
      <c r="M44" s="51">
        <v>3905</v>
      </c>
      <c r="N44" s="51">
        <v>2333</v>
      </c>
      <c r="O44" s="51">
        <v>7549</v>
      </c>
      <c r="P44" s="101">
        <v>3088</v>
      </c>
      <c r="Q44" s="51">
        <v>695</v>
      </c>
      <c r="R44" s="51">
        <v>2400</v>
      </c>
      <c r="S44" s="51">
        <v>1960</v>
      </c>
      <c r="T44" s="51">
        <v>1169</v>
      </c>
      <c r="U44" s="51">
        <v>4244</v>
      </c>
      <c r="V44" s="51">
        <v>1582</v>
      </c>
      <c r="W44" s="51">
        <v>216</v>
      </c>
      <c r="X44" s="51">
        <v>1969.5</v>
      </c>
      <c r="Y44" s="51">
        <v>3557.7</v>
      </c>
      <c r="Z44" s="51">
        <v>2864.62</v>
      </c>
      <c r="AA44" s="51">
        <v>2619.71</v>
      </c>
      <c r="AB44" s="51">
        <v>7309.26</v>
      </c>
      <c r="AC44" s="51">
        <v>1057.6199999999999</v>
      </c>
      <c r="AD44" s="51">
        <v>432</v>
      </c>
      <c r="AE44" s="51">
        <v>4168.1499999999996</v>
      </c>
      <c r="AF44" s="51">
        <v>3824.9</v>
      </c>
      <c r="AG44" s="51">
        <v>2945.5</v>
      </c>
      <c r="AH44" s="51">
        <v>2565.06</v>
      </c>
      <c r="AI44" s="51">
        <v>3601.96</v>
      </c>
      <c r="AJ44" s="51">
        <v>735.7</v>
      </c>
      <c r="AK44" s="51">
        <v>6836.17</v>
      </c>
      <c r="AL44" s="51">
        <v>3501.35</v>
      </c>
      <c r="AM44" s="51">
        <v>8812.92</v>
      </c>
      <c r="AN44" s="74">
        <v>7309.26</v>
      </c>
      <c r="AO44" s="74">
        <v>1057.6199999999999</v>
      </c>
      <c r="AP44" s="74">
        <v>432</v>
      </c>
      <c r="AQ44" s="74">
        <v>4168.1499999999996</v>
      </c>
      <c r="AR44" s="74">
        <v>3824.9</v>
      </c>
      <c r="AS44" s="74">
        <v>2945.5</v>
      </c>
      <c r="AT44" s="74">
        <v>2565.06</v>
      </c>
      <c r="AU44" s="74">
        <v>3601.96</v>
      </c>
      <c r="AV44" s="74">
        <v>735.7</v>
      </c>
    </row>
    <row r="45" spans="1:48" ht="15" customHeight="1" x14ac:dyDescent="0.2">
      <c r="A45" s="39" t="s">
        <v>48</v>
      </c>
      <c r="B45" s="9"/>
      <c r="C45" s="89">
        <v>57</v>
      </c>
      <c r="D45" s="89">
        <v>9</v>
      </c>
      <c r="E45" s="89">
        <v>9</v>
      </c>
      <c r="F45" s="89">
        <v>8339</v>
      </c>
      <c r="G45" s="51">
        <v>9249</v>
      </c>
      <c r="H45" s="51">
        <v>9</v>
      </c>
      <c r="I45" s="51">
        <v>1210</v>
      </c>
      <c r="J45" s="51">
        <v>9241</v>
      </c>
      <c r="K45" s="51">
        <v>9</v>
      </c>
      <c r="L45" s="51"/>
      <c r="M45" s="51">
        <v>15898</v>
      </c>
      <c r="N45" s="51"/>
      <c r="O45" s="51"/>
      <c r="P45" s="51">
        <v>10846</v>
      </c>
      <c r="Q45" s="51"/>
      <c r="R45" s="51"/>
      <c r="S45" s="51">
        <v>8686</v>
      </c>
      <c r="T45" s="51"/>
      <c r="U45" s="51"/>
      <c r="V45" s="51">
        <v>10426</v>
      </c>
      <c r="W45" s="51"/>
      <c r="X45" s="51"/>
      <c r="Y45" s="51">
        <v>16026.72</v>
      </c>
      <c r="Z45" s="74"/>
      <c r="AA45" s="51">
        <v>49.05</v>
      </c>
      <c r="AB45" s="51">
        <v>10803.99</v>
      </c>
      <c r="AC45" s="51"/>
      <c r="AD45" s="51">
        <v>98.08</v>
      </c>
      <c r="AE45" s="51">
        <v>10897.53</v>
      </c>
      <c r="AF45" s="51"/>
      <c r="AG45" s="51"/>
      <c r="AH45" s="51">
        <v>10922.9</v>
      </c>
      <c r="AI45" s="51">
        <v>-44.25</v>
      </c>
      <c r="AJ45" s="51"/>
      <c r="AK45" s="51">
        <v>20190.16</v>
      </c>
      <c r="AL45" s="51">
        <v>686.71</v>
      </c>
      <c r="AM45" s="74"/>
      <c r="AN45" s="74">
        <v>12075.16</v>
      </c>
      <c r="AO45" s="74"/>
      <c r="AP45" s="74">
        <v>98.08</v>
      </c>
      <c r="AQ45" s="74">
        <v>12075.16</v>
      </c>
      <c r="AR45" s="74"/>
      <c r="AS45" s="74"/>
      <c r="AT45" s="74">
        <v>12075.16</v>
      </c>
      <c r="AU45" s="74">
        <v>-44.25</v>
      </c>
      <c r="AV45" s="74"/>
    </row>
    <row r="46" spans="1:48" ht="15" customHeight="1" x14ac:dyDescent="0.2">
      <c r="A46" s="39" t="s">
        <v>59</v>
      </c>
      <c r="B46" s="9"/>
      <c r="C46" s="89"/>
      <c r="D46" s="89">
        <f>324.09+1441.51</f>
        <v>1765.6</v>
      </c>
      <c r="E46" s="89">
        <v>1441</v>
      </c>
      <c r="F46" s="89"/>
      <c r="G46" s="51">
        <v>4885</v>
      </c>
      <c r="H46" s="51">
        <v>4781</v>
      </c>
      <c r="I46" s="51">
        <v>4781</v>
      </c>
      <c r="J46" s="51">
        <v>5730</v>
      </c>
      <c r="K46" s="51">
        <v>11285</v>
      </c>
      <c r="L46" s="74"/>
      <c r="M46" s="51">
        <v>20813</v>
      </c>
      <c r="N46" s="51">
        <v>1871</v>
      </c>
      <c r="O46" s="51">
        <v>4000</v>
      </c>
      <c r="P46" s="101">
        <v>2000</v>
      </c>
      <c r="Q46" s="51">
        <v>3044</v>
      </c>
      <c r="R46" s="51">
        <v>2000</v>
      </c>
      <c r="S46" s="51">
        <v>19755</v>
      </c>
      <c r="T46" s="51">
        <v>2000</v>
      </c>
      <c r="U46" s="51">
        <v>2000</v>
      </c>
      <c r="V46" s="51">
        <v>3384</v>
      </c>
      <c r="W46" s="51">
        <v>2656</v>
      </c>
      <c r="X46" s="51">
        <v>2742</v>
      </c>
      <c r="Y46" s="51">
        <v>13344.72</v>
      </c>
      <c r="Z46" s="51">
        <v>6848</v>
      </c>
      <c r="AA46" s="51">
        <v>7288.72</v>
      </c>
      <c r="AB46" s="51">
        <v>2000</v>
      </c>
      <c r="AC46" s="51"/>
      <c r="AD46" s="51"/>
      <c r="AE46" s="51">
        <v>21335.89</v>
      </c>
      <c r="AF46" s="51"/>
      <c r="AG46" s="51"/>
      <c r="AH46" s="74"/>
      <c r="AI46" s="74"/>
      <c r="AJ46" s="74"/>
      <c r="AK46" s="51">
        <v>14377.62</v>
      </c>
      <c r="AL46" s="74"/>
      <c r="AM46" s="74"/>
      <c r="AN46" s="74">
        <v>2000</v>
      </c>
      <c r="AO46" s="74"/>
      <c r="AP46" s="74"/>
      <c r="AQ46" s="74">
        <v>21335.89</v>
      </c>
      <c r="AR46" s="74"/>
      <c r="AS46" s="74"/>
      <c r="AT46" s="74"/>
      <c r="AU46" s="74"/>
      <c r="AV46" s="74"/>
    </row>
    <row r="47" spans="1:48" ht="15" customHeight="1" x14ac:dyDescent="0.2">
      <c r="A47" s="65" t="s">
        <v>58</v>
      </c>
      <c r="B47" s="78"/>
      <c r="C47" s="88"/>
      <c r="D47" s="88">
        <v>20264.400000000001</v>
      </c>
      <c r="E47" s="88">
        <v>20264</v>
      </c>
      <c r="F47" s="88">
        <v>18480</v>
      </c>
      <c r="G47" s="88">
        <v>18480</v>
      </c>
      <c r="H47" s="88">
        <v>10000</v>
      </c>
      <c r="I47" s="66">
        <v>8480</v>
      </c>
      <c r="J47" s="66">
        <v>18480</v>
      </c>
      <c r="K47" s="66">
        <v>16480</v>
      </c>
      <c r="L47" s="66">
        <v>19500</v>
      </c>
      <c r="M47" s="66">
        <v>19500</v>
      </c>
      <c r="N47" s="66">
        <v>19500</v>
      </c>
      <c r="O47" s="66">
        <v>19500</v>
      </c>
      <c r="P47" s="132">
        <v>19500</v>
      </c>
      <c r="Q47" s="66">
        <v>19500</v>
      </c>
      <c r="R47" s="66">
        <v>19500</v>
      </c>
      <c r="S47" s="66">
        <v>19500</v>
      </c>
      <c r="T47" s="66">
        <v>19500</v>
      </c>
      <c r="U47" s="66">
        <v>19500</v>
      </c>
      <c r="V47" s="66">
        <v>19500</v>
      </c>
      <c r="W47" s="66">
        <v>19500</v>
      </c>
      <c r="X47" s="66">
        <v>19500</v>
      </c>
      <c r="Y47" s="66">
        <v>19500</v>
      </c>
      <c r="Z47" s="66">
        <v>19500</v>
      </c>
      <c r="AA47" s="66">
        <v>19500</v>
      </c>
      <c r="AB47" s="66">
        <v>-17700</v>
      </c>
      <c r="AC47" s="66">
        <v>19500</v>
      </c>
      <c r="AD47" s="66">
        <v>19500</v>
      </c>
      <c r="AE47" s="66">
        <v>19500</v>
      </c>
      <c r="AF47" s="66">
        <v>19500</v>
      </c>
      <c r="AG47" s="66">
        <v>19500</v>
      </c>
      <c r="AH47" s="66">
        <v>19523.14</v>
      </c>
      <c r="AI47" s="66">
        <v>19500</v>
      </c>
      <c r="AJ47" s="66">
        <v>19500</v>
      </c>
      <c r="AK47" s="66">
        <v>19500</v>
      </c>
      <c r="AL47" s="66">
        <v>19500</v>
      </c>
      <c r="AM47" s="66">
        <v>20000</v>
      </c>
      <c r="AN47" s="75">
        <v>20000</v>
      </c>
      <c r="AO47" s="75">
        <v>20000</v>
      </c>
      <c r="AP47" s="75">
        <v>20000</v>
      </c>
      <c r="AQ47" s="75">
        <v>20000</v>
      </c>
      <c r="AR47" s="75">
        <v>20000</v>
      </c>
      <c r="AS47" s="75">
        <v>20000</v>
      </c>
      <c r="AT47" s="75">
        <v>20000</v>
      </c>
      <c r="AU47" s="75">
        <v>20000</v>
      </c>
      <c r="AV47" s="75">
        <v>20000</v>
      </c>
    </row>
    <row r="48" spans="1:48" ht="15" customHeight="1" x14ac:dyDescent="0.2">
      <c r="A48" s="39" t="s">
        <v>49</v>
      </c>
      <c r="B48" s="9"/>
      <c r="C48" s="89">
        <v>1462.59</v>
      </c>
      <c r="D48" s="89">
        <f>38.74+196.72+657.07</f>
        <v>892.53000000000009</v>
      </c>
      <c r="E48" s="89">
        <v>4936</v>
      </c>
      <c r="F48" s="89">
        <v>1181</v>
      </c>
      <c r="G48" s="51"/>
      <c r="H48" s="51">
        <v>3600</v>
      </c>
      <c r="I48" s="51">
        <v>548</v>
      </c>
      <c r="J48" s="51">
        <v>2592</v>
      </c>
      <c r="K48" s="51">
        <v>1137</v>
      </c>
      <c r="L48" s="51">
        <v>400</v>
      </c>
      <c r="M48" s="51">
        <v>1000</v>
      </c>
      <c r="N48" s="51">
        <v>1456</v>
      </c>
      <c r="O48" s="51">
        <v>2972</v>
      </c>
      <c r="P48" s="101">
        <v>1000</v>
      </c>
      <c r="Q48" s="51">
        <v>500</v>
      </c>
      <c r="R48" s="51">
        <v>1221</v>
      </c>
      <c r="S48" s="51">
        <v>1000</v>
      </c>
      <c r="T48" s="51">
        <v>500</v>
      </c>
      <c r="U48" s="51">
        <v>1307</v>
      </c>
      <c r="V48" s="51">
        <v>500</v>
      </c>
      <c r="W48" s="51">
        <v>1000</v>
      </c>
      <c r="X48" s="51">
        <v>1000</v>
      </c>
      <c r="Y48" s="51">
        <v>1224.8</v>
      </c>
      <c r="Z48" s="51">
        <v>1000</v>
      </c>
      <c r="AA48" s="51">
        <v>1500</v>
      </c>
      <c r="AB48" s="51">
        <v>2441.3200000000002</v>
      </c>
      <c r="AC48" s="51">
        <v>3189.01</v>
      </c>
      <c r="AD48" s="51">
        <v>2996.94</v>
      </c>
      <c r="AE48" s="51">
        <v>598.08000000000004</v>
      </c>
      <c r="AF48" s="51">
        <v>2076.77</v>
      </c>
      <c r="AG48" s="51">
        <v>795.75</v>
      </c>
      <c r="AH48" s="51">
        <v>796.98</v>
      </c>
      <c r="AI48" s="51">
        <v>1470.9</v>
      </c>
      <c r="AJ48" s="51">
        <v>796.04</v>
      </c>
      <c r="AK48" s="51">
        <v>1457.68</v>
      </c>
      <c r="AL48" s="51">
        <v>798.54</v>
      </c>
      <c r="AM48" s="51">
        <v>1298.99</v>
      </c>
      <c r="AN48" s="74">
        <v>2441.3200000000002</v>
      </c>
      <c r="AO48" s="74">
        <v>3189.01</v>
      </c>
      <c r="AP48" s="74">
        <v>2996.94</v>
      </c>
      <c r="AQ48" s="74">
        <v>598.08000000000004</v>
      </c>
      <c r="AR48" s="74">
        <v>2076.77</v>
      </c>
      <c r="AS48" s="74">
        <v>795.75</v>
      </c>
      <c r="AT48" s="74">
        <v>796.98</v>
      </c>
      <c r="AU48" s="74">
        <v>1470.9</v>
      </c>
      <c r="AV48" s="74">
        <v>796.04</v>
      </c>
    </row>
    <row r="49" spans="1:48" ht="15" customHeight="1" x14ac:dyDescent="0.2">
      <c r="A49" s="39" t="s">
        <v>50</v>
      </c>
      <c r="B49" s="9"/>
      <c r="C49" s="89">
        <v>2007</v>
      </c>
      <c r="D49" s="89">
        <f>44676.22+285.38+210.89</f>
        <v>45172.49</v>
      </c>
      <c r="E49" s="89">
        <v>8509</v>
      </c>
      <c r="F49" s="89">
        <v>32145</v>
      </c>
      <c r="G49" s="51">
        <v>1532</v>
      </c>
      <c r="H49" s="51">
        <v>5729</v>
      </c>
      <c r="I49" s="124">
        <v>2566</v>
      </c>
      <c r="J49" s="51">
        <v>4204</v>
      </c>
      <c r="K49" s="51">
        <v>740</v>
      </c>
      <c r="L49" s="51">
        <v>667</v>
      </c>
      <c r="M49" s="51">
        <v>1402</v>
      </c>
      <c r="N49" s="51">
        <v>1498</v>
      </c>
      <c r="O49" s="51">
        <v>418.7</v>
      </c>
      <c r="P49" s="101">
        <v>1365</v>
      </c>
      <c r="Q49" s="51">
        <v>361</v>
      </c>
      <c r="R49" s="51">
        <v>2528</v>
      </c>
      <c r="S49" s="51">
        <v>1291</v>
      </c>
      <c r="T49" s="51">
        <v>424</v>
      </c>
      <c r="U49" s="51">
        <v>4380</v>
      </c>
      <c r="V49" s="51">
        <v>1199</v>
      </c>
      <c r="W49" s="51">
        <v>581</v>
      </c>
      <c r="X49" s="51">
        <v>462.23</v>
      </c>
      <c r="Y49" s="51">
        <v>3426.28</v>
      </c>
      <c r="Z49" s="51">
        <v>32509.58</v>
      </c>
      <c r="AA49" s="51">
        <v>4078.67</v>
      </c>
      <c r="AB49" s="51">
        <v>1143.5999999999999</v>
      </c>
      <c r="AC49" s="51">
        <v>1438.41</v>
      </c>
      <c r="AD49" s="51">
        <v>3449.73</v>
      </c>
      <c r="AE49" s="51">
        <v>3644.94</v>
      </c>
      <c r="AF49" s="51">
        <v>4920.46</v>
      </c>
      <c r="AG49" s="51">
        <v>4977.62</v>
      </c>
      <c r="AH49" s="51">
        <v>1801.7</v>
      </c>
      <c r="AI49" s="51">
        <v>2487.88</v>
      </c>
      <c r="AJ49" s="51">
        <v>1343.14</v>
      </c>
      <c r="AK49" s="51">
        <v>1147.76</v>
      </c>
      <c r="AL49" s="51">
        <v>15797.85</v>
      </c>
      <c r="AM49" s="51">
        <v>352.9</v>
      </c>
      <c r="AN49" s="74">
        <v>1143.5999999999999</v>
      </c>
      <c r="AO49" s="74">
        <v>1438.41</v>
      </c>
      <c r="AP49" s="74">
        <v>3449.73</v>
      </c>
      <c r="AQ49" s="74">
        <v>3644.94</v>
      </c>
      <c r="AR49" s="74">
        <v>4920.46</v>
      </c>
      <c r="AS49" s="74">
        <v>4977.62</v>
      </c>
      <c r="AT49" s="74">
        <v>1801.7</v>
      </c>
      <c r="AU49" s="74">
        <v>2487.88</v>
      </c>
      <c r="AV49" s="74">
        <v>1343.14</v>
      </c>
    </row>
    <row r="50" spans="1:48" ht="15" customHeight="1" x14ac:dyDescent="0.2">
      <c r="A50" s="39" t="s">
        <v>51</v>
      </c>
      <c r="B50" s="9"/>
      <c r="C50" s="89"/>
      <c r="D50" s="89"/>
      <c r="E50" s="89"/>
      <c r="F50" s="89"/>
      <c r="G50" s="51"/>
      <c r="H50" s="51"/>
      <c r="I50" s="74"/>
      <c r="J50" s="51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51">
        <v>2982.7</v>
      </c>
      <c r="AN50" s="74"/>
      <c r="AO50" s="74"/>
      <c r="AP50" s="74"/>
      <c r="AQ50" s="74"/>
      <c r="AR50" s="74"/>
      <c r="AS50" s="74"/>
      <c r="AT50" s="74"/>
      <c r="AU50" s="74"/>
      <c r="AV50" s="74"/>
    </row>
    <row r="51" spans="1:48" ht="15" customHeight="1" x14ac:dyDescent="0.2">
      <c r="A51" s="39" t="s">
        <v>52</v>
      </c>
      <c r="B51" s="76"/>
      <c r="C51" s="89">
        <v>13878</v>
      </c>
      <c r="D51" s="89">
        <f>2380.72+3795.09</f>
        <v>6175.8099999999995</v>
      </c>
      <c r="E51" s="89"/>
      <c r="F51" s="89">
        <v>5284</v>
      </c>
      <c r="G51" s="51">
        <v>3621</v>
      </c>
      <c r="H51" s="51">
        <v>3818</v>
      </c>
      <c r="I51" s="51">
        <v>2130</v>
      </c>
      <c r="J51" s="51">
        <v>1957.64</v>
      </c>
      <c r="K51" s="51">
        <v>7837</v>
      </c>
      <c r="L51" s="51">
        <v>7078</v>
      </c>
      <c r="M51" s="51">
        <v>6278</v>
      </c>
      <c r="N51" s="51">
        <v>1178</v>
      </c>
      <c r="O51" s="51">
        <v>1189</v>
      </c>
      <c r="P51" s="101">
        <v>2259</v>
      </c>
      <c r="Q51" s="51">
        <v>4392</v>
      </c>
      <c r="R51" s="51">
        <v>10650</v>
      </c>
      <c r="S51" s="51">
        <v>12495</v>
      </c>
      <c r="T51" s="51">
        <v>3485</v>
      </c>
      <c r="U51" s="51">
        <v>3166.47</v>
      </c>
      <c r="V51" s="51">
        <v>4941</v>
      </c>
      <c r="W51" s="51">
        <v>13194</v>
      </c>
      <c r="X51" s="51">
        <v>15904.85</v>
      </c>
      <c r="Y51" s="51">
        <v>2476.62</v>
      </c>
      <c r="Z51" s="51">
        <v>3600</v>
      </c>
      <c r="AA51" s="51">
        <v>8179.55</v>
      </c>
      <c r="AB51" s="51">
        <v>11398.67</v>
      </c>
      <c r="AC51" s="51">
        <v>27120.85</v>
      </c>
      <c r="AD51" s="51">
        <v>48822.13</v>
      </c>
      <c r="AE51" s="51">
        <v>21550.03</v>
      </c>
      <c r="AF51" s="51">
        <v>6119.01</v>
      </c>
      <c r="AG51" s="51">
        <v>4573.7</v>
      </c>
      <c r="AH51" s="51">
        <v>4709.1400000000003</v>
      </c>
      <c r="AI51" s="51">
        <v>15960.9</v>
      </c>
      <c r="AJ51" s="51">
        <v>13567.03</v>
      </c>
      <c r="AK51" s="51">
        <v>3490.54</v>
      </c>
      <c r="AL51" s="51">
        <v>9857.93</v>
      </c>
      <c r="AM51" s="51">
        <v>8679.4</v>
      </c>
      <c r="AN51" s="74">
        <f t="shared" ref="AN51:AV51" si="22">AN4*0.08</f>
        <v>17600</v>
      </c>
      <c r="AO51" s="74">
        <f t="shared" si="22"/>
        <v>52000</v>
      </c>
      <c r="AP51" s="74">
        <f t="shared" si="22"/>
        <v>44000</v>
      </c>
      <c r="AQ51" s="74">
        <f t="shared" si="22"/>
        <v>16000</v>
      </c>
      <c r="AR51" s="74">
        <f t="shared" si="22"/>
        <v>5600</v>
      </c>
      <c r="AS51" s="74">
        <f t="shared" si="22"/>
        <v>8000</v>
      </c>
      <c r="AT51" s="74">
        <f t="shared" si="22"/>
        <v>9600</v>
      </c>
      <c r="AU51" s="74">
        <f t="shared" si="22"/>
        <v>19200</v>
      </c>
      <c r="AV51" s="74">
        <f t="shared" si="22"/>
        <v>16000</v>
      </c>
    </row>
    <row r="52" spans="1:48" ht="15" customHeight="1" x14ac:dyDescent="0.2">
      <c r="A52" s="39" t="s">
        <v>53</v>
      </c>
      <c r="B52" s="9"/>
      <c r="C52" s="89"/>
      <c r="D52" s="89">
        <v>4383.17</v>
      </c>
      <c r="E52" s="89"/>
      <c r="F52" s="89">
        <v>245</v>
      </c>
      <c r="G52" s="51">
        <v>500</v>
      </c>
      <c r="H52" s="51">
        <v>70</v>
      </c>
      <c r="I52" s="51">
        <v>445</v>
      </c>
      <c r="J52" s="51">
        <v>1829</v>
      </c>
      <c r="K52" s="51">
        <v>1522</v>
      </c>
      <c r="L52" s="51">
        <v>3402</v>
      </c>
      <c r="M52" s="51">
        <v>1922.76</v>
      </c>
      <c r="N52" s="74"/>
      <c r="O52" s="74"/>
      <c r="P52" s="74"/>
      <c r="Q52" s="51">
        <v>2300</v>
      </c>
      <c r="R52" s="51">
        <v>2000</v>
      </c>
      <c r="S52" s="51">
        <v>4431</v>
      </c>
      <c r="T52" s="51">
        <v>1486</v>
      </c>
      <c r="U52" s="51">
        <v>2108</v>
      </c>
      <c r="V52" s="51">
        <v>1310</v>
      </c>
      <c r="W52" s="51">
        <v>2008</v>
      </c>
      <c r="X52" s="51">
        <v>2681.12</v>
      </c>
      <c r="Y52" s="51">
        <v>2741.79</v>
      </c>
      <c r="Z52" s="74"/>
      <c r="AA52" s="51">
        <v>2000</v>
      </c>
      <c r="AB52" s="74"/>
      <c r="AC52" s="51">
        <v>2000</v>
      </c>
      <c r="AD52" s="51"/>
      <c r="AE52" s="51">
        <v>4187.3999999999996</v>
      </c>
      <c r="AF52" s="51">
        <v>120.25</v>
      </c>
      <c r="AG52" s="51"/>
      <c r="AH52" s="51">
        <v>7404.7</v>
      </c>
      <c r="AI52" s="51">
        <v>5418.46</v>
      </c>
      <c r="AJ52" s="74"/>
      <c r="AK52" s="74"/>
      <c r="AL52" s="51">
        <v>4314.3599999999997</v>
      </c>
      <c r="AM52" s="51">
        <v>568.29999999999995</v>
      </c>
      <c r="AN52" s="74"/>
      <c r="AO52" s="74">
        <v>2000</v>
      </c>
      <c r="AP52" s="74"/>
      <c r="AQ52" s="74">
        <v>4187.3999999999996</v>
      </c>
      <c r="AR52" s="74">
        <v>120.25</v>
      </c>
      <c r="AS52" s="74"/>
      <c r="AT52" s="74">
        <v>7404.7</v>
      </c>
      <c r="AU52" s="74">
        <v>5418.46</v>
      </c>
      <c r="AV52" s="74"/>
    </row>
    <row r="53" spans="1:48" ht="15" customHeight="1" x14ac:dyDescent="0.2">
      <c r="A53" s="39" t="s">
        <v>54</v>
      </c>
      <c r="B53" s="9"/>
      <c r="C53" s="89">
        <f>7+901.45</f>
        <v>908.45</v>
      </c>
      <c r="D53" s="89">
        <f>900.78+8.6</f>
        <v>909.38</v>
      </c>
      <c r="E53" s="89">
        <v>911</v>
      </c>
      <c r="F53" s="89">
        <v>906</v>
      </c>
      <c r="G53" s="51">
        <v>905</v>
      </c>
      <c r="H53" s="51">
        <v>904</v>
      </c>
      <c r="I53" s="51">
        <v>922</v>
      </c>
      <c r="J53" s="51">
        <v>920</v>
      </c>
      <c r="K53" s="51">
        <v>916</v>
      </c>
      <c r="L53" s="51">
        <v>1814</v>
      </c>
      <c r="M53" s="51">
        <v>919</v>
      </c>
      <c r="N53" s="51">
        <v>920</v>
      </c>
      <c r="O53" s="51">
        <v>924</v>
      </c>
      <c r="P53" s="101">
        <v>915</v>
      </c>
      <c r="Q53" s="51">
        <v>920</v>
      </c>
      <c r="R53" s="51">
        <v>929</v>
      </c>
      <c r="S53" s="51">
        <v>916</v>
      </c>
      <c r="T53" s="51">
        <v>920</v>
      </c>
      <c r="U53" s="51">
        <v>936</v>
      </c>
      <c r="V53" s="51">
        <v>930</v>
      </c>
      <c r="W53" s="51">
        <v>935</v>
      </c>
      <c r="X53" s="51">
        <v>7</v>
      </c>
      <c r="Y53" s="51">
        <v>1860.31</v>
      </c>
      <c r="Z53" s="51">
        <v>948.78</v>
      </c>
      <c r="AA53" s="51">
        <v>942</v>
      </c>
      <c r="AB53" s="51">
        <v>3165.76</v>
      </c>
      <c r="AC53" s="51">
        <v>2101.6999999999998</v>
      </c>
      <c r="AD53" s="51">
        <v>1169.9100000000001</v>
      </c>
      <c r="AE53" s="51">
        <v>426.54</v>
      </c>
      <c r="AF53" s="51">
        <v>7</v>
      </c>
      <c r="AG53" s="51">
        <v>403.41</v>
      </c>
      <c r="AH53" s="51">
        <v>928.79</v>
      </c>
      <c r="AI53" s="51">
        <v>9.4</v>
      </c>
      <c r="AJ53" s="51">
        <v>461.23</v>
      </c>
      <c r="AK53" s="51">
        <v>472.81</v>
      </c>
      <c r="AL53" s="51">
        <v>477.31</v>
      </c>
      <c r="AM53" s="51">
        <v>474.51</v>
      </c>
      <c r="AN53" s="74">
        <v>3165.76</v>
      </c>
      <c r="AO53" s="74">
        <v>2101.6999999999998</v>
      </c>
      <c r="AP53" s="74">
        <v>1169.9100000000001</v>
      </c>
      <c r="AQ53" s="74">
        <v>426.54</v>
      </c>
      <c r="AR53" s="74">
        <v>7</v>
      </c>
      <c r="AS53" s="74">
        <v>403.41</v>
      </c>
      <c r="AT53" s="74">
        <v>928.79</v>
      </c>
      <c r="AU53" s="74">
        <v>9.4</v>
      </c>
      <c r="AV53" s="74">
        <v>461.23</v>
      </c>
    </row>
    <row r="54" spans="1:48" ht="15" customHeight="1" x14ac:dyDescent="0.2">
      <c r="A54" s="39" t="s">
        <v>55</v>
      </c>
      <c r="B54" s="9"/>
      <c r="C54" s="89">
        <v>1076</v>
      </c>
      <c r="D54" s="89">
        <v>1549</v>
      </c>
      <c r="E54" s="89">
        <v>707</v>
      </c>
      <c r="F54" s="89">
        <v>510</v>
      </c>
      <c r="G54" s="51">
        <v>1018</v>
      </c>
      <c r="H54" s="51">
        <v>355</v>
      </c>
      <c r="I54" s="51">
        <v>431</v>
      </c>
      <c r="J54" s="51">
        <v>1531</v>
      </c>
      <c r="K54" s="51">
        <v>759</v>
      </c>
      <c r="L54" s="51">
        <v>423</v>
      </c>
      <c r="M54" s="51">
        <v>858</v>
      </c>
      <c r="N54" s="51">
        <v>235</v>
      </c>
      <c r="O54" s="51">
        <v>303</v>
      </c>
      <c r="P54" s="101">
        <v>684</v>
      </c>
      <c r="Q54" s="51">
        <v>407</v>
      </c>
      <c r="R54" s="51">
        <v>726</v>
      </c>
      <c r="S54" s="51">
        <v>856</v>
      </c>
      <c r="T54" s="51">
        <v>372</v>
      </c>
      <c r="U54" s="51">
        <v>373</v>
      </c>
      <c r="V54" s="51">
        <v>946</v>
      </c>
      <c r="W54" s="51">
        <v>633</v>
      </c>
      <c r="X54" s="51">
        <v>480.18</v>
      </c>
      <c r="Y54" s="51">
        <v>850.87</v>
      </c>
      <c r="Z54" s="51">
        <v>352</v>
      </c>
      <c r="AA54" s="51">
        <v>489.37</v>
      </c>
      <c r="AB54" s="51">
        <v>1000.75</v>
      </c>
      <c r="AC54" s="51">
        <v>1776.75</v>
      </c>
      <c r="AD54" s="51">
        <v>1667.8</v>
      </c>
      <c r="AE54" s="51">
        <v>1039.6500000000001</v>
      </c>
      <c r="AF54" s="51">
        <v>493.48</v>
      </c>
      <c r="AG54" s="51">
        <v>448.97</v>
      </c>
      <c r="AH54" s="51">
        <v>812.91</v>
      </c>
      <c r="AI54" s="51">
        <v>646.17999999999995</v>
      </c>
      <c r="AJ54" s="51">
        <v>467.64</v>
      </c>
      <c r="AK54" s="51">
        <v>737.14</v>
      </c>
      <c r="AL54" s="51">
        <v>447.42</v>
      </c>
      <c r="AM54" s="51">
        <v>649.14</v>
      </c>
      <c r="AN54" s="74">
        <v>1000.75</v>
      </c>
      <c r="AO54" s="74">
        <v>1776.75</v>
      </c>
      <c r="AP54" s="74">
        <v>1667.8</v>
      </c>
      <c r="AQ54" s="74">
        <v>1039.6500000000001</v>
      </c>
      <c r="AR54" s="74">
        <v>493.48</v>
      </c>
      <c r="AS54" s="74">
        <v>448.97</v>
      </c>
      <c r="AT54" s="74">
        <v>812.91</v>
      </c>
      <c r="AU54" s="74">
        <v>646.17999999999995</v>
      </c>
      <c r="AV54" s="74">
        <v>467.64</v>
      </c>
    </row>
    <row r="55" spans="1:48" ht="15" customHeight="1" x14ac:dyDescent="0.2">
      <c r="A55" s="39" t="s">
        <v>56</v>
      </c>
      <c r="B55" s="9"/>
      <c r="C55" s="89">
        <v>526</v>
      </c>
      <c r="D55" s="89">
        <v>4445.05</v>
      </c>
      <c r="E55" s="89">
        <v>1345</v>
      </c>
      <c r="F55" s="89">
        <v>1027</v>
      </c>
      <c r="G55" s="51">
        <v>3335</v>
      </c>
      <c r="H55" s="51">
        <v>754</v>
      </c>
      <c r="I55" s="51">
        <v>425</v>
      </c>
      <c r="J55" s="51">
        <v>46</v>
      </c>
      <c r="K55" s="51">
        <v>856</v>
      </c>
      <c r="L55" s="51">
        <v>147</v>
      </c>
      <c r="M55" s="74"/>
      <c r="N55" s="51">
        <v>516</v>
      </c>
      <c r="O55" s="51">
        <v>28</v>
      </c>
      <c r="P55" s="101">
        <v>59</v>
      </c>
      <c r="Q55" s="51">
        <v>2793</v>
      </c>
      <c r="R55" s="51">
        <v>384</v>
      </c>
      <c r="S55" s="51">
        <v>1509</v>
      </c>
      <c r="T55" s="51">
        <v>575</v>
      </c>
      <c r="U55" s="51"/>
      <c r="V55" s="51">
        <v>2023</v>
      </c>
      <c r="W55" s="51">
        <v>1476</v>
      </c>
      <c r="X55" s="51">
        <v>10</v>
      </c>
      <c r="Y55" s="51">
        <v>554.03</v>
      </c>
      <c r="Z55" s="51">
        <v>1323</v>
      </c>
      <c r="AA55" s="51">
        <v>849</v>
      </c>
      <c r="AB55" s="51">
        <v>1667.97</v>
      </c>
      <c r="AC55" s="51">
        <v>760.49</v>
      </c>
      <c r="AD55" s="51">
        <v>1919.66</v>
      </c>
      <c r="AE55" s="51">
        <v>3679.32</v>
      </c>
      <c r="AF55" s="51">
        <v>560.5</v>
      </c>
      <c r="AG55" s="51">
        <v>154.22999999999999</v>
      </c>
      <c r="AH55" s="51">
        <v>205.54</v>
      </c>
      <c r="AI55" s="51">
        <v>1294.71</v>
      </c>
      <c r="AJ55" s="51">
        <v>823.37</v>
      </c>
      <c r="AK55" s="51">
        <v>2671.57</v>
      </c>
      <c r="AL55" s="51">
        <v>3188.94</v>
      </c>
      <c r="AM55" s="51">
        <v>2670.51</v>
      </c>
      <c r="AN55" s="74">
        <v>1667.97</v>
      </c>
      <c r="AO55" s="74">
        <v>760.49</v>
      </c>
      <c r="AP55" s="74">
        <v>1919.66</v>
      </c>
      <c r="AQ55" s="74">
        <v>3679.32</v>
      </c>
      <c r="AR55" s="74">
        <v>560.5</v>
      </c>
      <c r="AS55" s="74">
        <v>154.22999999999999</v>
      </c>
      <c r="AT55" s="74">
        <v>205.54</v>
      </c>
      <c r="AU55" s="74">
        <v>1294.71</v>
      </c>
      <c r="AV55" s="74">
        <v>823.37</v>
      </c>
    </row>
    <row r="56" spans="1:48" ht="15" customHeight="1" thickBot="1" x14ac:dyDescent="0.25">
      <c r="A56" s="24"/>
      <c r="B56" s="9"/>
      <c r="C56" s="50"/>
      <c r="D56" s="50"/>
      <c r="E56" s="50"/>
      <c r="F56" s="105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Y56" s="50"/>
      <c r="Z56" s="50"/>
      <c r="AA56" s="50"/>
      <c r="AB56" s="50"/>
      <c r="AC56" s="50"/>
      <c r="AD56" s="50"/>
      <c r="AO56" s="50"/>
      <c r="AP56" s="50"/>
    </row>
    <row r="57" spans="1:48" ht="15" customHeight="1" thickBot="1" x14ac:dyDescent="0.25">
      <c r="A57" s="25" t="s">
        <v>9</v>
      </c>
      <c r="B57" s="26"/>
      <c r="C57" s="104">
        <f>SUM(C19:C56)</f>
        <v>79112.479999999996</v>
      </c>
      <c r="D57" s="104">
        <f>SUM(D19:D56)</f>
        <v>201246.27</v>
      </c>
      <c r="E57" s="104">
        <f>SUM(E19:E56)</f>
        <v>271691</v>
      </c>
      <c r="F57" s="104">
        <f>SUM(F19:F56)</f>
        <v>250149.84000000003</v>
      </c>
      <c r="G57" s="53">
        <f t="shared" ref="G57:L57" si="23">SUM(G19:G56)</f>
        <v>100205.36</v>
      </c>
      <c r="H57" s="53">
        <f>SUM(H20:H56)</f>
        <v>165048</v>
      </c>
      <c r="I57" s="53">
        <f>SUM(I20:I56)</f>
        <v>55001.95</v>
      </c>
      <c r="J57" s="53">
        <f t="shared" si="23"/>
        <v>70902.040000000008</v>
      </c>
      <c r="K57" s="53">
        <f>SUM(K20:K56)</f>
        <v>95472</v>
      </c>
      <c r="L57" s="53">
        <f t="shared" si="23"/>
        <v>46894</v>
      </c>
      <c r="M57" s="53">
        <f t="shared" ref="M57:P57" si="24">SUM(M19:M56)</f>
        <v>82277.759999999995</v>
      </c>
      <c r="N57" s="53">
        <f t="shared" si="24"/>
        <v>37458</v>
      </c>
      <c r="O57" s="53">
        <f t="shared" si="24"/>
        <v>45994.369999999995</v>
      </c>
      <c r="P57" s="53">
        <f t="shared" si="24"/>
        <v>51144</v>
      </c>
      <c r="Q57" s="53">
        <f t="shared" ref="Q57:R57" si="25">SUM(Q19:Q56)</f>
        <v>53949</v>
      </c>
      <c r="R57" s="53">
        <f t="shared" si="25"/>
        <v>87092</v>
      </c>
      <c r="S57" s="53">
        <f t="shared" ref="S57:T57" si="26">SUM(S19:S56)</f>
        <v>139296</v>
      </c>
      <c r="T57" s="53">
        <f t="shared" si="26"/>
        <v>50836</v>
      </c>
      <c r="U57" s="53">
        <f t="shared" ref="U57:AF57" si="27">SUM(U19:U56)</f>
        <v>173714.83</v>
      </c>
      <c r="V57" s="53">
        <f t="shared" si="27"/>
        <v>145011</v>
      </c>
      <c r="W57" s="53">
        <f t="shared" si="27"/>
        <v>132326.70000000001</v>
      </c>
      <c r="X57" s="53">
        <f t="shared" si="27"/>
        <v>73770.62</v>
      </c>
      <c r="Y57" s="53">
        <f t="shared" si="27"/>
        <v>88847.789999999979</v>
      </c>
      <c r="Z57" s="53">
        <f t="shared" si="27"/>
        <v>121007.17</v>
      </c>
      <c r="AA57" s="53">
        <f t="shared" si="27"/>
        <v>180529.56999999998</v>
      </c>
      <c r="AB57" s="53">
        <f t="shared" si="27"/>
        <v>205150.02000000005</v>
      </c>
      <c r="AC57" s="53">
        <f t="shared" si="27"/>
        <v>333649.34999999992</v>
      </c>
      <c r="AD57" s="53">
        <f t="shared" si="27"/>
        <v>247126.17</v>
      </c>
      <c r="AE57" s="53">
        <f t="shared" si="27"/>
        <v>160002.07</v>
      </c>
      <c r="AF57" s="53">
        <f t="shared" si="27"/>
        <v>67537.259999999995</v>
      </c>
      <c r="AG57" s="53">
        <f t="shared" ref="AG57:AJ57" si="28">SUM(AG19:AG56)</f>
        <v>290572.42999999993</v>
      </c>
      <c r="AH57" s="53">
        <f t="shared" si="28"/>
        <v>230667.59000000008</v>
      </c>
      <c r="AI57" s="53">
        <f t="shared" si="28"/>
        <v>208405.78999999995</v>
      </c>
      <c r="AJ57" s="53">
        <f t="shared" si="28"/>
        <v>72997.089999999982</v>
      </c>
      <c r="AK57" s="53">
        <f t="shared" ref="AK57:AV57" si="29">SUM(AK19:AK56)</f>
        <v>187190.90000000002</v>
      </c>
      <c r="AL57" s="53">
        <f t="shared" si="29"/>
        <v>177299.35</v>
      </c>
      <c r="AM57" s="53">
        <f t="shared" si="29"/>
        <v>214216.12000000002</v>
      </c>
      <c r="AN57" s="53">
        <f t="shared" si="29"/>
        <v>184536.81000000003</v>
      </c>
      <c r="AO57" s="53">
        <f t="shared" si="29"/>
        <v>295860.86000000004</v>
      </c>
      <c r="AP57" s="53">
        <f t="shared" si="29"/>
        <v>233793.89</v>
      </c>
      <c r="AQ57" s="53">
        <f t="shared" si="29"/>
        <v>160610.76</v>
      </c>
      <c r="AR57" s="53">
        <f t="shared" si="29"/>
        <v>70753.029999999984</v>
      </c>
      <c r="AS57" s="53">
        <f t="shared" si="29"/>
        <v>297558.9499999999</v>
      </c>
      <c r="AT57" s="53">
        <f t="shared" si="29"/>
        <v>237289.22000000006</v>
      </c>
      <c r="AU57" s="53">
        <f t="shared" si="29"/>
        <v>213532.88999999996</v>
      </c>
      <c r="AV57" s="53">
        <f t="shared" si="29"/>
        <v>76148.559999999983</v>
      </c>
    </row>
    <row r="58" spans="1:48" ht="15" customHeight="1" x14ac:dyDescent="0.2">
      <c r="A58" s="24"/>
      <c r="B58" s="9"/>
      <c r="C58" s="105"/>
      <c r="D58" s="105"/>
      <c r="E58" s="105"/>
      <c r="F58" s="105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</row>
    <row r="59" spans="1:48" ht="15" customHeight="1" x14ac:dyDescent="0.2">
      <c r="A59" s="7" t="s">
        <v>17</v>
      </c>
      <c r="B59" s="9"/>
      <c r="C59" s="105">
        <f t="shared" ref="C59:K59" si="30">SUM(C60:C67)</f>
        <v>2820</v>
      </c>
      <c r="D59" s="105">
        <f t="shared" si="30"/>
        <v>0</v>
      </c>
      <c r="E59" s="105">
        <f t="shared" si="30"/>
        <v>0</v>
      </c>
      <c r="F59" s="105">
        <f t="shared" si="30"/>
        <v>150000</v>
      </c>
      <c r="G59" s="50">
        <f t="shared" si="30"/>
        <v>0</v>
      </c>
      <c r="H59" s="50">
        <f t="shared" si="30"/>
        <v>0</v>
      </c>
      <c r="I59" s="50">
        <f t="shared" si="30"/>
        <v>1706</v>
      </c>
      <c r="J59" s="50">
        <f t="shared" si="30"/>
        <v>4527.2999999999993</v>
      </c>
      <c r="K59" s="50">
        <f t="shared" si="30"/>
        <v>918.63</v>
      </c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>
        <f>X60</f>
        <v>0</v>
      </c>
      <c r="Y59" s="50">
        <f t="shared" ref="Y59:AB59" si="31">Y60</f>
        <v>0</v>
      </c>
      <c r="Z59" s="50">
        <f t="shared" si="31"/>
        <v>0</v>
      </c>
      <c r="AA59" s="50">
        <f t="shared" si="31"/>
        <v>0</v>
      </c>
      <c r="AB59" s="50">
        <f t="shared" si="31"/>
        <v>0</v>
      </c>
      <c r="AC59" s="50">
        <f>AC60+AC61</f>
        <v>184858.53</v>
      </c>
      <c r="AD59" s="50">
        <f t="shared" ref="AD59:AI59" si="32">AD60+AD61</f>
        <v>5376.04</v>
      </c>
      <c r="AE59" s="50">
        <f t="shared" si="32"/>
        <v>4527.3</v>
      </c>
      <c r="AF59" s="50">
        <f t="shared" si="32"/>
        <v>4527.74</v>
      </c>
      <c r="AG59" s="50">
        <f t="shared" si="32"/>
        <v>4538.04</v>
      </c>
      <c r="AH59" s="50">
        <f t="shared" si="32"/>
        <v>2643.6</v>
      </c>
      <c r="AI59" s="50">
        <f t="shared" si="32"/>
        <v>6451.86</v>
      </c>
      <c r="AJ59" s="50">
        <v>4552.45</v>
      </c>
      <c r="AK59" s="50">
        <v>4555.59</v>
      </c>
      <c r="AL59" s="50">
        <v>4558.7299999999996</v>
      </c>
      <c r="AM59" s="50">
        <v>2770.93</v>
      </c>
      <c r="AN59" s="50">
        <v>4552.45</v>
      </c>
      <c r="AO59" s="50">
        <v>4552.45</v>
      </c>
      <c r="AP59" s="50">
        <v>4552.45</v>
      </c>
      <c r="AQ59" s="50">
        <v>4552.45</v>
      </c>
      <c r="AR59" s="50">
        <v>4552.45</v>
      </c>
      <c r="AS59" s="50">
        <v>4552.45</v>
      </c>
      <c r="AT59" s="50">
        <v>4552.45</v>
      </c>
      <c r="AU59" s="50">
        <v>4552.45</v>
      </c>
      <c r="AV59" s="50">
        <v>4552.45</v>
      </c>
    </row>
    <row r="60" spans="1:48" ht="15" customHeight="1" x14ac:dyDescent="0.2">
      <c r="A60" s="42" t="s">
        <v>153</v>
      </c>
      <c r="B60" s="13"/>
      <c r="C60" s="89"/>
      <c r="D60" s="89"/>
      <c r="E60" s="89"/>
      <c r="F60" s="51"/>
      <c r="G60" s="51"/>
      <c r="H60" s="51"/>
      <c r="I60" s="51">
        <v>857</v>
      </c>
      <c r="J60" s="51">
        <v>857</v>
      </c>
      <c r="K60" s="51">
        <v>918.63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>
        <v>24858.53</v>
      </c>
      <c r="AD60" s="51">
        <v>5376.04</v>
      </c>
      <c r="AE60" s="51">
        <v>4527.3</v>
      </c>
      <c r="AF60" s="51">
        <v>4527.74</v>
      </c>
      <c r="AG60" s="51">
        <v>4538.04</v>
      </c>
      <c r="AH60" s="51">
        <v>2643.6</v>
      </c>
      <c r="AI60" s="51">
        <v>6451.86</v>
      </c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</row>
    <row r="61" spans="1:48" ht="15" customHeight="1" x14ac:dyDescent="0.2">
      <c r="A61" s="42"/>
      <c r="B61" s="13"/>
      <c r="C61" s="89">
        <v>918</v>
      </c>
      <c r="D61" s="89"/>
      <c r="E61" s="89"/>
      <c r="F61" s="51"/>
      <c r="G61" s="51"/>
      <c r="H61" s="51"/>
      <c r="I61" s="51"/>
      <c r="J61" s="51">
        <v>919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>
        <v>160000</v>
      </c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</row>
    <row r="62" spans="1:48" ht="15" hidden="1" customHeight="1" x14ac:dyDescent="0.2">
      <c r="A62" s="42"/>
      <c r="B62" s="13"/>
      <c r="C62" s="89"/>
      <c r="D62" s="89"/>
      <c r="E62" s="89"/>
      <c r="F62" s="51"/>
      <c r="G62" s="51"/>
      <c r="H62" s="51"/>
      <c r="I62" s="51">
        <v>849</v>
      </c>
      <c r="J62" s="51">
        <v>848.74</v>
      </c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</row>
    <row r="63" spans="1:48" ht="15" hidden="1" customHeight="1" x14ac:dyDescent="0.2">
      <c r="A63" s="42"/>
      <c r="B63" s="13"/>
      <c r="C63" s="89">
        <v>1058</v>
      </c>
      <c r="D63" s="106"/>
      <c r="E63" s="106"/>
      <c r="F63" s="72"/>
      <c r="G63" s="72"/>
      <c r="H63" s="72"/>
      <c r="I63" s="72"/>
      <c r="J63" s="51">
        <v>1058.1199999999999</v>
      </c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</row>
    <row r="64" spans="1:48" ht="15" hidden="1" customHeight="1" x14ac:dyDescent="0.2">
      <c r="A64" s="70"/>
      <c r="B64" s="13"/>
      <c r="C64" s="89">
        <v>844</v>
      </c>
      <c r="D64" s="106"/>
      <c r="E64" s="106"/>
      <c r="F64" s="72"/>
      <c r="G64" s="72"/>
      <c r="H64" s="72"/>
      <c r="I64" s="72"/>
      <c r="J64" s="51">
        <v>844.44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</row>
    <row r="65" spans="1:48" ht="15" hidden="1" customHeight="1" x14ac:dyDescent="0.2">
      <c r="A65" s="70"/>
      <c r="B65" s="13"/>
      <c r="C65" s="89"/>
      <c r="D65" s="89"/>
      <c r="E65" s="89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</row>
    <row r="66" spans="1:48" ht="15" hidden="1" customHeight="1" x14ac:dyDescent="0.2">
      <c r="A66" s="70"/>
      <c r="B66" s="13"/>
      <c r="C66" s="89"/>
      <c r="D66" s="89"/>
      <c r="E66" s="89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</row>
    <row r="67" spans="1:48" ht="15" hidden="1" customHeight="1" x14ac:dyDescent="0.25">
      <c r="A67" s="70"/>
      <c r="B67" s="13"/>
      <c r="C67" s="89"/>
      <c r="D67" s="89"/>
      <c r="E67" s="89"/>
      <c r="F67" s="89">
        <v>150000</v>
      </c>
      <c r="G67" s="51"/>
      <c r="H67" s="51"/>
      <c r="I67" s="51"/>
      <c r="J67" s="51"/>
      <c r="K67" s="51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</row>
    <row r="68" spans="1:48" ht="15" customHeight="1" x14ac:dyDescent="0.2">
      <c r="A68" s="27"/>
      <c r="B68" s="28"/>
      <c r="C68" s="105"/>
      <c r="D68" s="105"/>
      <c r="E68" s="105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</row>
    <row r="69" spans="1:48" ht="15" customHeight="1" x14ac:dyDescent="0.2">
      <c r="A69" s="7" t="s">
        <v>62</v>
      </c>
      <c r="B69" s="28"/>
      <c r="C69" s="105">
        <f t="shared" ref="C69:AB69" si="33">SUM(C72:C79)</f>
        <v>2642</v>
      </c>
      <c r="D69" s="105">
        <f t="shared" si="33"/>
        <v>46183</v>
      </c>
      <c r="E69" s="105">
        <f t="shared" si="33"/>
        <v>25343</v>
      </c>
      <c r="F69" s="50">
        <f t="shared" si="33"/>
        <v>33259</v>
      </c>
      <c r="G69" s="50">
        <f t="shared" si="33"/>
        <v>86116</v>
      </c>
      <c r="H69" s="50">
        <f t="shared" si="33"/>
        <v>27096</v>
      </c>
      <c r="I69" s="50">
        <f t="shared" si="33"/>
        <v>27233.690000000002</v>
      </c>
      <c r="J69" s="50">
        <f t="shared" si="33"/>
        <v>22622.879999999997</v>
      </c>
      <c r="K69" s="50">
        <f t="shared" si="33"/>
        <v>17576.25</v>
      </c>
      <c r="L69" s="50">
        <f t="shared" si="33"/>
        <v>11210</v>
      </c>
      <c r="M69" s="50">
        <f t="shared" si="33"/>
        <v>15280</v>
      </c>
      <c r="N69" s="50">
        <f t="shared" si="33"/>
        <v>15959</v>
      </c>
      <c r="O69" s="50">
        <f t="shared" si="33"/>
        <v>10629</v>
      </c>
      <c r="P69" s="50">
        <f t="shared" si="33"/>
        <v>10588</v>
      </c>
      <c r="Q69" s="50">
        <f t="shared" si="33"/>
        <v>13789</v>
      </c>
      <c r="R69" s="50">
        <f t="shared" si="33"/>
        <v>12485</v>
      </c>
      <c r="S69" s="50">
        <f t="shared" si="33"/>
        <v>15708</v>
      </c>
      <c r="T69" s="50">
        <f t="shared" si="33"/>
        <v>28670</v>
      </c>
      <c r="U69" s="50">
        <f t="shared" si="33"/>
        <v>21075</v>
      </c>
      <c r="V69" s="50">
        <f t="shared" si="33"/>
        <v>22181</v>
      </c>
      <c r="W69" s="50">
        <f t="shared" si="33"/>
        <v>24438</v>
      </c>
      <c r="X69" s="50">
        <f t="shared" si="33"/>
        <v>18964.420000000002</v>
      </c>
      <c r="Y69" s="50">
        <f t="shared" si="33"/>
        <v>16407.689999999999</v>
      </c>
      <c r="Z69" s="50">
        <f t="shared" si="33"/>
        <v>14544.999999999998</v>
      </c>
      <c r="AA69" s="50">
        <f t="shared" si="33"/>
        <v>18428.89</v>
      </c>
      <c r="AB69" s="50">
        <f t="shared" si="33"/>
        <v>21839.78</v>
      </c>
      <c r="AC69" s="50">
        <f t="shared" ref="AC69:AM69" si="34">SUM(AC72:AC79)</f>
        <v>36354.42</v>
      </c>
      <c r="AD69" s="50">
        <f t="shared" si="34"/>
        <v>43401.73</v>
      </c>
      <c r="AE69" s="50">
        <f t="shared" si="34"/>
        <v>39574.449999999997</v>
      </c>
      <c r="AF69" s="50">
        <f t="shared" si="34"/>
        <v>37335.620000000003</v>
      </c>
      <c r="AG69" s="50">
        <f t="shared" si="34"/>
        <v>22771.65</v>
      </c>
      <c r="AH69" s="50">
        <f t="shared" si="34"/>
        <v>29583.02</v>
      </c>
      <c r="AI69" s="50">
        <f t="shared" si="34"/>
        <v>27374.649999999998</v>
      </c>
      <c r="AJ69" s="50">
        <f t="shared" si="34"/>
        <v>36805.53</v>
      </c>
      <c r="AK69" s="50">
        <f t="shared" si="34"/>
        <v>27861.530000000002</v>
      </c>
      <c r="AL69" s="50">
        <f t="shared" si="34"/>
        <v>23238.199999999997</v>
      </c>
      <c r="AM69" s="50">
        <f t="shared" si="34"/>
        <v>25216.73</v>
      </c>
      <c r="AN69" s="50">
        <v>28000</v>
      </c>
      <c r="AO69" s="50">
        <v>41925.072</v>
      </c>
      <c r="AP69" s="50">
        <v>49442.64</v>
      </c>
      <c r="AQ69" s="50">
        <v>41978.135999999999</v>
      </c>
      <c r="AR69" s="50">
        <v>21609.648000000001</v>
      </c>
      <c r="AS69" s="50">
        <v>23852.543999999998</v>
      </c>
      <c r="AT69" s="50">
        <v>26866.811999999998</v>
      </c>
      <c r="AU69" s="50">
        <v>28998.911999999997</v>
      </c>
      <c r="AV69" s="50">
        <v>33659.589999999997</v>
      </c>
    </row>
    <row r="70" spans="1:48" s="84" customFormat="1" ht="15" customHeight="1" x14ac:dyDescent="0.2">
      <c r="A70" s="82" t="s">
        <v>68</v>
      </c>
      <c r="B70" s="83"/>
      <c r="C70" s="107"/>
      <c r="D70" s="107"/>
      <c r="E70" s="107"/>
      <c r="F70" s="86"/>
      <c r="G70" s="86"/>
      <c r="H70" s="86"/>
      <c r="I70" s="86"/>
      <c r="J70" s="86"/>
      <c r="K70" s="86"/>
      <c r="L70" s="86"/>
      <c r="M70" s="86">
        <v>7</v>
      </c>
      <c r="N70" s="86">
        <v>7</v>
      </c>
      <c r="O70" s="86">
        <v>7</v>
      </c>
      <c r="P70" s="86">
        <v>7</v>
      </c>
      <c r="Q70" s="86">
        <v>7</v>
      </c>
      <c r="R70" s="86">
        <v>8</v>
      </c>
      <c r="S70" s="86">
        <v>8</v>
      </c>
      <c r="T70" s="86">
        <v>8</v>
      </c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</row>
    <row r="71" spans="1:48" s="87" customFormat="1" ht="15" customHeight="1" x14ac:dyDescent="0.2">
      <c r="A71" s="82" t="s">
        <v>66</v>
      </c>
      <c r="B71" s="85"/>
      <c r="C71" s="107"/>
      <c r="D71" s="107"/>
      <c r="E71" s="107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</row>
    <row r="72" spans="1:48" s="81" customFormat="1" ht="15" customHeight="1" x14ac:dyDescent="0.2">
      <c r="A72" s="59" t="s">
        <v>140</v>
      </c>
      <c r="B72" s="80"/>
      <c r="C72" s="89"/>
      <c r="D72" s="89"/>
      <c r="E72" s="89"/>
      <c r="F72" s="51"/>
      <c r="G72" s="51"/>
      <c r="H72" s="51"/>
      <c r="I72" s="51">
        <v>8752</v>
      </c>
      <c r="J72" s="51">
        <v>5222</v>
      </c>
      <c r="K72" s="51">
        <v>5222.25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</row>
    <row r="73" spans="1:48" s="81" customFormat="1" ht="15" customHeight="1" x14ac:dyDescent="0.2">
      <c r="A73" s="59" t="s">
        <v>139</v>
      </c>
      <c r="B73" s="80"/>
      <c r="C73" s="89"/>
      <c r="D73" s="89"/>
      <c r="E73" s="89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962</v>
      </c>
      <c r="S73" s="51">
        <v>1226</v>
      </c>
      <c r="T73" s="51">
        <v>7400</v>
      </c>
      <c r="U73" s="51">
        <v>3191</v>
      </c>
      <c r="V73" s="51">
        <v>3762</v>
      </c>
      <c r="W73" s="51">
        <v>6692</v>
      </c>
      <c r="X73" s="51">
        <v>6093.18</v>
      </c>
      <c r="Y73" s="51"/>
      <c r="Z73" s="51"/>
      <c r="AA73" s="51"/>
      <c r="AB73" s="51">
        <v>6825.5</v>
      </c>
      <c r="AC73" s="51">
        <v>16455.72</v>
      </c>
      <c r="AD73" s="51">
        <v>21145.91</v>
      </c>
      <c r="AE73" s="51">
        <v>9203.59</v>
      </c>
      <c r="AF73" s="51">
        <v>7359.93</v>
      </c>
      <c r="AG73" s="51">
        <v>2321.9699999999998</v>
      </c>
      <c r="AH73" s="51">
        <v>5518.05</v>
      </c>
      <c r="AI73" s="51">
        <v>5194.57</v>
      </c>
      <c r="AJ73" s="51">
        <v>4502.9399999999996</v>
      </c>
      <c r="AK73" s="51">
        <v>1750.49</v>
      </c>
      <c r="AL73" s="51"/>
      <c r="AM73" s="51">
        <v>2799.66</v>
      </c>
      <c r="AN73" s="51"/>
      <c r="AO73" s="51"/>
      <c r="AP73" s="51"/>
      <c r="AQ73" s="51"/>
      <c r="AR73" s="51"/>
      <c r="AS73" s="51"/>
      <c r="AT73" s="51"/>
      <c r="AU73" s="51"/>
      <c r="AV73" s="51"/>
    </row>
    <row r="74" spans="1:48" ht="15" customHeight="1" x14ac:dyDescent="0.2">
      <c r="A74" s="59" t="s">
        <v>61</v>
      </c>
      <c r="B74" s="13"/>
      <c r="C74" s="89"/>
      <c r="D74" s="89">
        <v>44319</v>
      </c>
      <c r="E74" s="89">
        <v>21445</v>
      </c>
      <c r="F74" s="89">
        <v>18364</v>
      </c>
      <c r="G74" s="51">
        <v>11219</v>
      </c>
      <c r="H74" s="51">
        <v>11464</v>
      </c>
      <c r="I74" s="51">
        <v>12672.69</v>
      </c>
      <c r="J74" s="51">
        <v>10133.879999999999</v>
      </c>
      <c r="K74" s="51">
        <v>10122</v>
      </c>
      <c r="L74" s="51">
        <v>10205</v>
      </c>
      <c r="M74" s="51">
        <v>10094</v>
      </c>
      <c r="N74" s="51">
        <v>10023</v>
      </c>
      <c r="O74" s="51">
        <v>9942</v>
      </c>
      <c r="P74" s="51">
        <v>9867</v>
      </c>
      <c r="Q74" s="51">
        <v>10240</v>
      </c>
      <c r="R74" s="51">
        <v>10327</v>
      </c>
      <c r="S74" s="51">
        <v>10382</v>
      </c>
      <c r="T74" s="51">
        <v>10468</v>
      </c>
      <c r="U74" s="51">
        <v>10420</v>
      </c>
      <c r="V74" s="51">
        <v>10552</v>
      </c>
      <c r="W74" s="51">
        <v>10539</v>
      </c>
      <c r="X74" s="51">
        <v>11238.66</v>
      </c>
      <c r="Y74" s="51">
        <v>14027.55</v>
      </c>
      <c r="Z74" s="51">
        <v>11754.3</v>
      </c>
      <c r="AA74" s="51">
        <v>12039.28</v>
      </c>
      <c r="AB74" s="51">
        <v>10918.04</v>
      </c>
      <c r="AC74" s="51">
        <v>10686.79</v>
      </c>
      <c r="AD74" s="51">
        <v>10930.25</v>
      </c>
      <c r="AE74" s="51">
        <v>12314.63</v>
      </c>
      <c r="AF74" s="51">
        <v>12352.1</v>
      </c>
      <c r="AG74" s="51">
        <v>13380.69</v>
      </c>
      <c r="AH74" s="51">
        <v>13700.85</v>
      </c>
      <c r="AI74" s="51">
        <v>13036.38</v>
      </c>
      <c r="AJ74" s="51">
        <v>23141.3</v>
      </c>
      <c r="AK74" s="51">
        <v>14106.23</v>
      </c>
      <c r="AL74" s="51">
        <v>14317.88</v>
      </c>
      <c r="AM74" s="51">
        <v>14994.03</v>
      </c>
      <c r="AN74" s="51"/>
      <c r="AO74" s="51"/>
      <c r="AP74" s="51"/>
      <c r="AQ74" s="51"/>
      <c r="AR74" s="51"/>
      <c r="AS74" s="51"/>
      <c r="AT74" s="51"/>
      <c r="AU74" s="51"/>
      <c r="AV74" s="51"/>
    </row>
    <row r="75" spans="1:48" ht="15" customHeight="1" x14ac:dyDescent="0.2">
      <c r="A75" s="40" t="s">
        <v>18</v>
      </c>
      <c r="B75" s="13"/>
      <c r="C75" s="89"/>
      <c r="D75" s="89"/>
      <c r="E75" s="89">
        <v>2251</v>
      </c>
      <c r="F75" s="89">
        <v>6733</v>
      </c>
      <c r="G75" s="51">
        <v>4546</v>
      </c>
      <c r="H75" s="51">
        <v>9541</v>
      </c>
      <c r="I75" s="51">
        <v>4289</v>
      </c>
      <c r="J75" s="51">
        <v>5753</v>
      </c>
      <c r="K75" s="51"/>
      <c r="L75" s="51"/>
      <c r="M75" s="51">
        <v>4064</v>
      </c>
      <c r="N75" s="51">
        <v>3401</v>
      </c>
      <c r="O75" s="51"/>
      <c r="P75" s="51"/>
      <c r="Q75" s="51">
        <v>1934</v>
      </c>
      <c r="R75" s="51"/>
      <c r="S75" s="51">
        <v>2346</v>
      </c>
      <c r="T75" s="51">
        <v>7551</v>
      </c>
      <c r="U75" s="51">
        <v>4861</v>
      </c>
      <c r="V75" s="51">
        <v>5793</v>
      </c>
      <c r="W75" s="51">
        <v>5079</v>
      </c>
      <c r="X75" s="51"/>
      <c r="Y75" s="51">
        <v>4</v>
      </c>
      <c r="Z75" s="51">
        <v>442</v>
      </c>
      <c r="AA75" s="51">
        <v>4976</v>
      </c>
      <c r="AB75" s="51">
        <v>2291</v>
      </c>
      <c r="AC75" s="51">
        <v>6337</v>
      </c>
      <c r="AD75" s="51">
        <v>9091</v>
      </c>
      <c r="AE75" s="51">
        <v>14012</v>
      </c>
      <c r="AF75" s="51">
        <v>13211</v>
      </c>
      <c r="AG75" s="51">
        <v>5490</v>
      </c>
      <c r="AH75" s="51">
        <v>6245</v>
      </c>
      <c r="AI75" s="51">
        <v>6587</v>
      </c>
      <c r="AJ75" s="51">
        <v>7088</v>
      </c>
      <c r="AK75" s="51">
        <v>9050</v>
      </c>
      <c r="AL75" s="51">
        <v>5982</v>
      </c>
      <c r="AM75" s="51">
        <v>5751</v>
      </c>
      <c r="AN75" s="51"/>
      <c r="AO75" s="51"/>
      <c r="AP75" s="51"/>
      <c r="AQ75" s="51"/>
      <c r="AR75" s="51"/>
      <c r="AS75" s="51"/>
      <c r="AT75" s="51"/>
      <c r="AU75" s="51"/>
      <c r="AV75" s="51"/>
    </row>
    <row r="76" spans="1:48" ht="15" customHeight="1" x14ac:dyDescent="0.2">
      <c r="A76" s="40" t="s">
        <v>60</v>
      </c>
      <c r="B76" s="13"/>
      <c r="C76" s="89">
        <v>2039</v>
      </c>
      <c r="D76" s="89">
        <v>1125</v>
      </c>
      <c r="E76" s="89">
        <v>543</v>
      </c>
      <c r="F76" s="89">
        <v>7323</v>
      </c>
      <c r="G76" s="51">
        <v>985</v>
      </c>
      <c r="H76" s="51">
        <v>5216</v>
      </c>
      <c r="I76" s="51">
        <v>1062</v>
      </c>
      <c r="J76" s="51">
        <v>1284</v>
      </c>
      <c r="K76" s="51">
        <v>2018</v>
      </c>
      <c r="L76" s="51">
        <v>792</v>
      </c>
      <c r="M76" s="51">
        <v>899</v>
      </c>
      <c r="N76" s="51">
        <v>2420</v>
      </c>
      <c r="O76" s="51"/>
      <c r="P76" s="51"/>
      <c r="Q76" s="51">
        <v>837</v>
      </c>
      <c r="R76" s="51">
        <v>795</v>
      </c>
      <c r="S76" s="51">
        <v>1013</v>
      </c>
      <c r="T76" s="51">
        <v>1732</v>
      </c>
      <c r="U76" s="51">
        <v>2190</v>
      </c>
      <c r="V76" s="51">
        <v>1715</v>
      </c>
      <c r="W76" s="51">
        <v>1128</v>
      </c>
      <c r="X76" s="51">
        <v>1293.02</v>
      </c>
      <c r="Y76" s="51">
        <v>1582.57</v>
      </c>
      <c r="Z76" s="51">
        <v>1335.82</v>
      </c>
      <c r="AA76" s="51">
        <v>1065.1500000000001</v>
      </c>
      <c r="AB76" s="51">
        <v>1457.78</v>
      </c>
      <c r="AC76" s="51">
        <v>2526.4499999999998</v>
      </c>
      <c r="AD76" s="51">
        <v>1887.11</v>
      </c>
      <c r="AE76" s="51">
        <v>3642.77</v>
      </c>
      <c r="AF76" s="51">
        <v>3756.65</v>
      </c>
      <c r="AG76" s="51">
        <v>1179.6600000000001</v>
      </c>
      <c r="AH76" s="51">
        <v>1861.07</v>
      </c>
      <c r="AI76" s="51">
        <v>1404.09</v>
      </c>
      <c r="AJ76" s="51">
        <v>1507.35</v>
      </c>
      <c r="AK76" s="51">
        <v>2489.61</v>
      </c>
      <c r="AL76" s="51">
        <v>2012.88</v>
      </c>
      <c r="AM76" s="51">
        <v>1221.17</v>
      </c>
      <c r="AN76" s="51"/>
      <c r="AO76" s="51"/>
      <c r="AP76" s="51"/>
      <c r="AQ76" s="51"/>
      <c r="AR76" s="51"/>
      <c r="AS76" s="51"/>
      <c r="AT76" s="51"/>
      <c r="AU76" s="51"/>
      <c r="AV76" s="51"/>
    </row>
    <row r="77" spans="1:48" ht="15" customHeight="1" x14ac:dyDescent="0.2">
      <c r="A77" s="61" t="s">
        <v>19</v>
      </c>
      <c r="B77" s="13"/>
      <c r="C77" s="108"/>
      <c r="D77" s="108">
        <v>342</v>
      </c>
      <c r="E77" s="108">
        <v>685</v>
      </c>
      <c r="F77" s="108">
        <v>342</v>
      </c>
      <c r="G77" s="62"/>
      <c r="H77" s="62">
        <v>244</v>
      </c>
      <c r="I77" s="62">
        <v>343</v>
      </c>
      <c r="J77" s="62">
        <v>113</v>
      </c>
      <c r="K77" s="62">
        <v>101</v>
      </c>
      <c r="L77" s="62">
        <v>99</v>
      </c>
      <c r="M77" s="62">
        <v>107</v>
      </c>
      <c r="N77" s="130"/>
      <c r="O77" s="62">
        <v>573</v>
      </c>
      <c r="P77" s="62">
        <v>609</v>
      </c>
      <c r="Q77" s="62">
        <v>666</v>
      </c>
      <c r="R77" s="62">
        <v>287</v>
      </c>
      <c r="S77" s="62">
        <v>625</v>
      </c>
      <c r="T77" s="62">
        <v>1401</v>
      </c>
      <c r="U77" s="62">
        <v>287</v>
      </c>
      <c r="V77" s="62">
        <v>287</v>
      </c>
      <c r="W77" s="62">
        <v>953</v>
      </c>
      <c r="X77" s="62">
        <v>286.56</v>
      </c>
      <c r="Y77" s="62">
        <v>741.57</v>
      </c>
      <c r="Z77" s="62">
        <v>965.88</v>
      </c>
      <c r="AA77" s="62">
        <v>299.45999999999998</v>
      </c>
      <c r="AB77" s="62">
        <v>299.45999999999998</v>
      </c>
      <c r="AC77" s="62">
        <v>299.45999999999998</v>
      </c>
      <c r="AD77" s="62">
        <v>299.45999999999998</v>
      </c>
      <c r="AE77" s="62">
        <v>299.45999999999998</v>
      </c>
      <c r="AF77" s="62">
        <v>502.94</v>
      </c>
      <c r="AG77" s="62">
        <v>350.33</v>
      </c>
      <c r="AH77" s="62">
        <v>2185.0500000000002</v>
      </c>
      <c r="AI77" s="62">
        <v>1084.6099999999999</v>
      </c>
      <c r="AJ77" s="62">
        <v>502.94</v>
      </c>
      <c r="AK77" s="62">
        <v>401.2</v>
      </c>
      <c r="AL77" s="62">
        <v>865.44</v>
      </c>
      <c r="AM77" s="62">
        <v>401.87</v>
      </c>
      <c r="AN77" s="62"/>
      <c r="AO77" s="62"/>
      <c r="AP77" s="62"/>
      <c r="AQ77" s="62"/>
      <c r="AR77" s="62"/>
      <c r="AS77" s="62"/>
      <c r="AT77" s="62"/>
      <c r="AU77" s="62"/>
      <c r="AV77" s="62"/>
    </row>
    <row r="78" spans="1:48" ht="15.75" customHeight="1" x14ac:dyDescent="0.2">
      <c r="A78" s="40" t="s">
        <v>20</v>
      </c>
      <c r="B78" s="13"/>
      <c r="C78" s="109">
        <v>603</v>
      </c>
      <c r="D78" s="109">
        <v>397</v>
      </c>
      <c r="E78" s="109">
        <v>419</v>
      </c>
      <c r="F78" s="109">
        <v>497</v>
      </c>
      <c r="G78" s="54">
        <v>354</v>
      </c>
      <c r="H78" s="54">
        <v>631</v>
      </c>
      <c r="I78" s="54">
        <v>115</v>
      </c>
      <c r="J78" s="54">
        <v>117</v>
      </c>
      <c r="K78" s="54">
        <v>113</v>
      </c>
      <c r="L78" s="54">
        <v>114</v>
      </c>
      <c r="M78" s="54">
        <v>116</v>
      </c>
      <c r="N78" s="54">
        <v>115</v>
      </c>
      <c r="O78" s="54">
        <v>114</v>
      </c>
      <c r="P78" s="54">
        <v>112</v>
      </c>
      <c r="Q78" s="54">
        <v>112</v>
      </c>
      <c r="R78" s="54">
        <v>114</v>
      </c>
      <c r="S78" s="54">
        <v>116</v>
      </c>
      <c r="T78" s="54">
        <v>118</v>
      </c>
      <c r="U78" s="54">
        <v>126</v>
      </c>
      <c r="V78" s="54">
        <v>72</v>
      </c>
      <c r="W78" s="54">
        <v>47</v>
      </c>
      <c r="X78" s="54">
        <v>53</v>
      </c>
      <c r="Y78" s="54">
        <v>52</v>
      </c>
      <c r="Z78" s="54">
        <v>47</v>
      </c>
      <c r="AA78" s="54">
        <v>49</v>
      </c>
      <c r="AB78" s="54">
        <v>48</v>
      </c>
      <c r="AC78" s="54">
        <v>49</v>
      </c>
      <c r="AD78" s="54">
        <v>48</v>
      </c>
      <c r="AE78" s="54">
        <v>102</v>
      </c>
      <c r="AF78" s="54">
        <v>153</v>
      </c>
      <c r="AG78" s="54">
        <v>49</v>
      </c>
      <c r="AH78" s="54">
        <v>73</v>
      </c>
      <c r="AI78" s="54">
        <v>68</v>
      </c>
      <c r="AJ78" s="54">
        <v>63</v>
      </c>
      <c r="AK78" s="54">
        <v>64</v>
      </c>
      <c r="AL78" s="54">
        <v>60</v>
      </c>
      <c r="AM78" s="54">
        <v>49</v>
      </c>
      <c r="AN78" s="54"/>
      <c r="AO78" s="54"/>
      <c r="AP78" s="54"/>
      <c r="AQ78" s="54"/>
      <c r="AR78" s="54"/>
      <c r="AS78" s="54"/>
      <c r="AT78" s="54"/>
      <c r="AU78" s="54"/>
      <c r="AV78" s="54"/>
    </row>
    <row r="79" spans="1:48" ht="6.75" customHeight="1" x14ac:dyDescent="0.2">
      <c r="A79" s="40" t="s">
        <v>67</v>
      </c>
      <c r="B79" s="13"/>
      <c r="C79" s="109"/>
      <c r="D79" s="109"/>
      <c r="E79" s="109"/>
      <c r="F79" s="109"/>
      <c r="G79" s="54">
        <v>69012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</row>
    <row r="80" spans="1:48" ht="15" customHeight="1" x14ac:dyDescent="0.2">
      <c r="A80" s="29"/>
      <c r="B80" s="13"/>
      <c r="C80" s="110"/>
      <c r="D80" s="110"/>
      <c r="E80" s="110"/>
      <c r="F80" s="110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>
        <f>Z73/1900</f>
        <v>0</v>
      </c>
      <c r="AA80" s="55">
        <f t="shared" ref="AA80:AE80" si="35">AA73/1900</f>
        <v>0</v>
      </c>
      <c r="AB80" s="55">
        <f t="shared" si="35"/>
        <v>3.5923684210526314</v>
      </c>
      <c r="AC80" s="55">
        <v>14</v>
      </c>
      <c r="AD80" s="55">
        <v>12</v>
      </c>
      <c r="AE80" s="55">
        <f t="shared" si="35"/>
        <v>4.843994736842105</v>
      </c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</row>
    <row r="81" spans="1:48" ht="15" customHeight="1" x14ac:dyDescent="0.2">
      <c r="A81" s="29" t="s">
        <v>21</v>
      </c>
      <c r="B81" s="10"/>
      <c r="C81" s="110">
        <f>SUM(C82:C89)</f>
        <v>4965.18</v>
      </c>
      <c r="D81" s="110">
        <f t="shared" ref="D81:L81" si="36">SUM(D82:D89)</f>
        <v>0</v>
      </c>
      <c r="E81" s="110">
        <f>SUM(E82:E88)</f>
        <v>704</v>
      </c>
      <c r="F81" s="110">
        <f t="shared" si="36"/>
        <v>9080</v>
      </c>
      <c r="G81" s="55">
        <f t="shared" si="36"/>
        <v>0</v>
      </c>
      <c r="H81" s="55">
        <f t="shared" si="36"/>
        <v>0</v>
      </c>
      <c r="I81" s="55"/>
      <c r="J81" s="55">
        <f t="shared" si="36"/>
        <v>0</v>
      </c>
      <c r="K81" s="55">
        <f t="shared" si="36"/>
        <v>4480.2</v>
      </c>
      <c r="L81" s="55">
        <f t="shared" si="36"/>
        <v>7499</v>
      </c>
      <c r="M81" s="55">
        <f t="shared" ref="M81:P81" si="37">SUM(M82:M89)</f>
        <v>33526</v>
      </c>
      <c r="N81" s="55">
        <f t="shared" si="37"/>
        <v>3500</v>
      </c>
      <c r="O81" s="55">
        <f t="shared" si="37"/>
        <v>3500</v>
      </c>
      <c r="P81" s="55">
        <f t="shared" si="37"/>
        <v>4180</v>
      </c>
      <c r="Q81" s="55">
        <f t="shared" ref="Q81:R81" si="38">SUM(Q82:Q89)</f>
        <v>3765</v>
      </c>
      <c r="R81" s="55">
        <f t="shared" si="38"/>
        <v>5323</v>
      </c>
      <c r="S81" s="55">
        <f t="shared" ref="S81:T81" si="39">SUM(S82:S89)</f>
        <v>26046</v>
      </c>
      <c r="T81" s="55">
        <f t="shared" si="39"/>
        <v>21461</v>
      </c>
      <c r="U81" s="55">
        <f t="shared" ref="U81:AF81" si="40">SUM(U82:U89)</f>
        <v>11990</v>
      </c>
      <c r="V81" s="55">
        <f t="shared" si="40"/>
        <v>2402</v>
      </c>
      <c r="W81" s="55">
        <f t="shared" si="40"/>
        <v>2402</v>
      </c>
      <c r="X81" s="55">
        <f t="shared" si="40"/>
        <v>40353</v>
      </c>
      <c r="Y81" s="55">
        <f t="shared" si="40"/>
        <v>38112.400000000001</v>
      </c>
      <c r="Z81" s="55">
        <f t="shared" si="40"/>
        <v>588.67999999999995</v>
      </c>
      <c r="AA81" s="55">
        <f t="shared" si="40"/>
        <v>2402</v>
      </c>
      <c r="AB81" s="55">
        <f t="shared" si="40"/>
        <v>2460</v>
      </c>
      <c r="AC81" s="55">
        <f t="shared" si="40"/>
        <v>2679</v>
      </c>
      <c r="AD81" s="55">
        <f t="shared" si="40"/>
        <v>64677</v>
      </c>
      <c r="AE81" s="55">
        <f t="shared" si="40"/>
        <v>63490</v>
      </c>
      <c r="AF81" s="55">
        <f t="shared" si="40"/>
        <v>3898</v>
      </c>
      <c r="AG81" s="55">
        <f t="shared" ref="AG81:AM81" si="41">SUM(AG82:AG89)</f>
        <v>5618</v>
      </c>
      <c r="AH81" s="55">
        <f t="shared" si="41"/>
        <v>6320.0999999999995</v>
      </c>
      <c r="AI81" s="55">
        <f t="shared" si="41"/>
        <v>6286.7</v>
      </c>
      <c r="AJ81" s="55">
        <f t="shared" si="41"/>
        <v>23206.92</v>
      </c>
      <c r="AK81" s="55">
        <f t="shared" si="41"/>
        <v>46253.2</v>
      </c>
      <c r="AL81" s="55">
        <f t="shared" si="41"/>
        <v>2488.6999999999998</v>
      </c>
      <c r="AM81" s="55">
        <f t="shared" si="41"/>
        <v>2488.6999999999998</v>
      </c>
      <c r="AN81" s="55">
        <v>2460</v>
      </c>
      <c r="AO81" s="55">
        <v>2679</v>
      </c>
      <c r="AP81" s="55">
        <v>64677</v>
      </c>
      <c r="AQ81" s="55">
        <v>63490</v>
      </c>
      <c r="AR81" s="55">
        <v>3898</v>
      </c>
      <c r="AS81" s="55">
        <v>5618</v>
      </c>
      <c r="AT81" s="55">
        <v>6320.0999999999995</v>
      </c>
      <c r="AU81" s="55">
        <v>6286.7</v>
      </c>
      <c r="AV81" s="55">
        <v>23206.92</v>
      </c>
    </row>
    <row r="82" spans="1:48" ht="15" customHeight="1" x14ac:dyDescent="0.2">
      <c r="A82" s="41" t="s">
        <v>22</v>
      </c>
      <c r="B82" s="10"/>
      <c r="C82" s="109"/>
      <c r="D82" s="109"/>
      <c r="E82" s="109"/>
      <c r="F82" s="109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>
        <v>147</v>
      </c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</row>
    <row r="83" spans="1:48" ht="15" customHeight="1" x14ac:dyDescent="0.2">
      <c r="A83" s="41" t="s">
        <v>23</v>
      </c>
      <c r="B83" s="10"/>
      <c r="C83" s="109">
        <v>4965.18</v>
      </c>
      <c r="D83" s="109"/>
      <c r="E83" s="109"/>
      <c r="F83" s="109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>
        <v>776</v>
      </c>
      <c r="T83" s="54"/>
      <c r="U83" s="54">
        <v>963</v>
      </c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</row>
    <row r="84" spans="1:48" ht="15" customHeight="1" x14ac:dyDescent="0.2">
      <c r="A84" s="40" t="s">
        <v>24</v>
      </c>
      <c r="B84" s="15"/>
      <c r="C84" s="109"/>
      <c r="D84" s="89"/>
      <c r="E84" s="89"/>
      <c r="F84" s="89">
        <v>6919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>
        <v>706</v>
      </c>
      <c r="S84" s="51"/>
      <c r="T84" s="51"/>
      <c r="U84" s="51"/>
      <c r="V84" s="51"/>
      <c r="W84" s="51"/>
      <c r="X84" s="51">
        <v>13895</v>
      </c>
      <c r="Y84" s="51"/>
      <c r="Z84" s="51"/>
      <c r="AA84" s="51"/>
      <c r="AB84" s="51"/>
      <c r="AC84" s="51"/>
      <c r="AD84" s="51"/>
      <c r="AE84" s="51">
        <v>7301</v>
      </c>
      <c r="AF84" s="51"/>
      <c r="AG84" s="51"/>
      <c r="AH84" s="51">
        <v>-2127</v>
      </c>
      <c r="AI84" s="51"/>
      <c r="AJ84" s="51">
        <v>7507</v>
      </c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</row>
    <row r="85" spans="1:48" ht="15" customHeight="1" x14ac:dyDescent="0.2">
      <c r="A85" s="40" t="s">
        <v>25</v>
      </c>
      <c r="B85" s="15"/>
      <c r="C85" s="109"/>
      <c r="D85" s="89"/>
      <c r="E85" s="89"/>
      <c r="F85" s="89">
        <v>2161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>
        <v>0</v>
      </c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>
        <v>130</v>
      </c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</row>
    <row r="86" spans="1:48" ht="15" customHeight="1" x14ac:dyDescent="0.2">
      <c r="A86" s="40" t="s">
        <v>26</v>
      </c>
      <c r="B86" s="15"/>
      <c r="C86" s="109"/>
      <c r="D86" s="89"/>
      <c r="E86" s="89"/>
      <c r="F86" s="89"/>
      <c r="G86" s="51"/>
      <c r="H86" s="51"/>
      <c r="I86" s="51"/>
      <c r="J86" s="51"/>
      <c r="K86" s="51">
        <v>4480.2</v>
      </c>
      <c r="L86" s="51"/>
      <c r="M86" s="51">
        <v>3500</v>
      </c>
      <c r="N86" s="51">
        <v>3500</v>
      </c>
      <c r="O86" s="51">
        <v>3500</v>
      </c>
      <c r="P86" s="51">
        <v>3500</v>
      </c>
      <c r="Q86" s="51">
        <v>3500</v>
      </c>
      <c r="R86" s="51">
        <v>3500</v>
      </c>
      <c r="S86" s="51">
        <v>3500</v>
      </c>
      <c r="T86" s="51">
        <v>3500</v>
      </c>
      <c r="U86" s="51">
        <v>3500</v>
      </c>
      <c r="V86" s="51">
        <v>2402</v>
      </c>
      <c r="W86" s="51">
        <v>2402</v>
      </c>
      <c r="X86" s="51">
        <v>2402</v>
      </c>
      <c r="Y86" s="51">
        <v>2402</v>
      </c>
      <c r="Z86" s="51">
        <v>588.67999999999995</v>
      </c>
      <c r="AA86" s="51">
        <v>2402</v>
      </c>
      <c r="AB86" s="51">
        <v>2402</v>
      </c>
      <c r="AC86" s="51">
        <v>2402</v>
      </c>
      <c r="AD86" s="51">
        <v>2402</v>
      </c>
      <c r="AE86" s="51">
        <v>2402</v>
      </c>
      <c r="AF86" s="51">
        <v>2402</v>
      </c>
      <c r="AG86" s="51">
        <v>2402</v>
      </c>
      <c r="AH86" s="51">
        <v>2488.6999999999998</v>
      </c>
      <c r="AI86" s="51">
        <v>2488.6999999999998</v>
      </c>
      <c r="AJ86" s="51">
        <v>8.92</v>
      </c>
      <c r="AK86" s="51">
        <v>2488.6999999999998</v>
      </c>
      <c r="AL86" s="51">
        <v>2488.6999999999998</v>
      </c>
      <c r="AM86" s="51">
        <v>2488.6999999999998</v>
      </c>
      <c r="AN86" s="51"/>
      <c r="AO86" s="51"/>
      <c r="AP86" s="51"/>
      <c r="AQ86" s="51"/>
      <c r="AR86" s="51"/>
      <c r="AS86" s="51"/>
      <c r="AT86" s="51"/>
      <c r="AU86" s="51"/>
      <c r="AV86" s="51"/>
    </row>
    <row r="87" spans="1:48" ht="15" customHeight="1" x14ac:dyDescent="0.2">
      <c r="A87" s="59" t="s">
        <v>164</v>
      </c>
      <c r="B87" s="15"/>
      <c r="C87" s="109"/>
      <c r="D87" s="89"/>
      <c r="E87" s="89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>
        <v>242.4</v>
      </c>
      <c r="Z87" s="51"/>
      <c r="AA87" s="51"/>
      <c r="AB87" s="51"/>
      <c r="AC87" s="51"/>
      <c r="AD87" s="51"/>
      <c r="AE87" s="51"/>
      <c r="AF87" s="51"/>
      <c r="AG87" s="51"/>
      <c r="AH87" s="51">
        <v>242.4</v>
      </c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</row>
    <row r="88" spans="1:48" ht="15" customHeight="1" x14ac:dyDescent="0.2">
      <c r="A88" s="24" t="s">
        <v>154</v>
      </c>
      <c r="B88" s="15"/>
      <c r="C88" s="110"/>
      <c r="D88" s="105"/>
      <c r="E88" s="105">
        <v>704</v>
      </c>
      <c r="F88" s="50"/>
      <c r="G88" s="50"/>
      <c r="H88" s="50"/>
      <c r="I88" s="15"/>
      <c r="J88" s="50"/>
      <c r="K88" s="50"/>
      <c r="L88" s="50"/>
      <c r="M88" s="50"/>
      <c r="N88" s="50"/>
      <c r="O88" s="50"/>
      <c r="P88" s="50">
        <v>680</v>
      </c>
      <c r="Q88" s="50">
        <v>265</v>
      </c>
      <c r="R88" s="50"/>
      <c r="S88" s="50"/>
      <c r="T88" s="50"/>
      <c r="U88" s="50"/>
      <c r="V88" s="50"/>
      <c r="W88" s="50"/>
      <c r="X88" s="50"/>
      <c r="Y88" s="50">
        <v>96</v>
      </c>
      <c r="Z88" s="50"/>
      <c r="AA88" s="50"/>
      <c r="AB88" s="50">
        <v>58</v>
      </c>
      <c r="AC88" s="50"/>
      <c r="AD88" s="50"/>
      <c r="AE88" s="50"/>
      <c r="AF88" s="50"/>
      <c r="AG88" s="50"/>
      <c r="AH88" s="50"/>
      <c r="AI88" s="50"/>
      <c r="AJ88" s="50"/>
      <c r="AK88" s="50">
        <v>805.5</v>
      </c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</row>
    <row r="89" spans="1:48" ht="15" customHeight="1" x14ac:dyDescent="0.2">
      <c r="A89" s="40" t="s">
        <v>123</v>
      </c>
      <c r="B89" s="1"/>
      <c r="C89" s="111"/>
      <c r="D89" s="111"/>
      <c r="E89" s="60"/>
      <c r="F89" s="60"/>
      <c r="G89" s="60"/>
      <c r="H89" s="60"/>
      <c r="I89" s="60"/>
      <c r="J89" s="60"/>
      <c r="K89" s="60"/>
      <c r="L89" s="60">
        <v>7499</v>
      </c>
      <c r="M89" s="60">
        <v>30026</v>
      </c>
      <c r="N89" s="60"/>
      <c r="O89" s="60"/>
      <c r="P89" s="60"/>
      <c r="Q89" s="60"/>
      <c r="R89" s="60">
        <v>1117</v>
      </c>
      <c r="S89" s="60">
        <v>21770</v>
      </c>
      <c r="T89" s="60">
        <v>17961</v>
      </c>
      <c r="U89" s="60">
        <v>7527</v>
      </c>
      <c r="V89" s="60"/>
      <c r="W89" s="60">
        <v>0</v>
      </c>
      <c r="X89" s="60">
        <v>24056</v>
      </c>
      <c r="Y89" s="60">
        <v>35372</v>
      </c>
      <c r="Z89" s="60">
        <v>0</v>
      </c>
      <c r="AA89" s="60">
        <v>0</v>
      </c>
      <c r="AB89" s="60">
        <v>0</v>
      </c>
      <c r="AC89" s="60"/>
      <c r="AD89" s="60">
        <v>62275</v>
      </c>
      <c r="AE89" s="60">
        <v>53787</v>
      </c>
      <c r="AF89" s="60">
        <v>1496</v>
      </c>
      <c r="AG89" s="60">
        <v>3216</v>
      </c>
      <c r="AH89" s="60">
        <v>5716</v>
      </c>
      <c r="AI89" s="60">
        <v>3798</v>
      </c>
      <c r="AJ89" s="60">
        <v>15691</v>
      </c>
      <c r="AK89" s="60">
        <v>42959</v>
      </c>
      <c r="AL89" s="60"/>
      <c r="AM89" s="60"/>
      <c r="AN89" s="60"/>
      <c r="AO89" s="60">
        <f t="shared" ref="AO89:AV89" si="42">(AO4*20%)-(AO18/1.2*20%)-((SUM(AO38:AO55)-AO47)/1.2*20%)</f>
        <v>84023.189999999988</v>
      </c>
      <c r="AP89" s="60">
        <f t="shared" si="42"/>
        <v>74367.684999999998</v>
      </c>
      <c r="AQ89" s="60">
        <f t="shared" si="42"/>
        <v>16564.873333333333</v>
      </c>
      <c r="AR89" s="60">
        <f t="shared" si="42"/>
        <v>5541.161666666665</v>
      </c>
      <c r="AS89" s="60">
        <f t="shared" si="42"/>
        <v>-26259.825000000008</v>
      </c>
      <c r="AT89" s="60">
        <f t="shared" si="42"/>
        <v>-12214.870000000006</v>
      </c>
      <c r="AU89" s="60">
        <f t="shared" si="42"/>
        <v>15744.518333333333</v>
      </c>
      <c r="AV89" s="60">
        <f t="shared" si="42"/>
        <v>30641.906666666669</v>
      </c>
    </row>
    <row r="90" spans="1:48" ht="15" customHeight="1" x14ac:dyDescent="0.2">
      <c r="A90" s="24" t="s">
        <v>143</v>
      </c>
      <c r="B90" s="15"/>
      <c r="C90" s="110"/>
      <c r="D90" s="105"/>
      <c r="E90" s="105"/>
      <c r="F90" s="50"/>
      <c r="G90" s="50"/>
      <c r="H90" s="50"/>
      <c r="I90" s="50"/>
      <c r="J90" s="50"/>
      <c r="K90" s="50"/>
      <c r="L90" s="50"/>
      <c r="M90" s="50"/>
      <c r="N90" s="50">
        <v>5863</v>
      </c>
      <c r="O90" s="50">
        <v>3963</v>
      </c>
      <c r="P90" s="50">
        <v>3185</v>
      </c>
      <c r="Q90" s="50">
        <v>5752</v>
      </c>
      <c r="R90" s="50"/>
      <c r="S90" s="50"/>
      <c r="T90" s="50"/>
      <c r="U90" s="50"/>
      <c r="V90" s="50">
        <v>3383</v>
      </c>
      <c r="W90" s="50">
        <v>408</v>
      </c>
      <c r="X90" s="50"/>
      <c r="Y90" s="50"/>
      <c r="Z90" s="50">
        <v>37004</v>
      </c>
      <c r="AA90" s="50">
        <v>38735</v>
      </c>
      <c r="AB90" s="50">
        <v>37308</v>
      </c>
      <c r="AC90" s="50">
        <v>16832</v>
      </c>
      <c r="AD90" s="50"/>
      <c r="AE90" s="50"/>
      <c r="AF90" s="50"/>
      <c r="AG90" s="50"/>
      <c r="AH90" s="133"/>
      <c r="AI90" s="50"/>
      <c r="AJ90" s="50"/>
      <c r="AK90" s="50"/>
      <c r="AL90" s="50">
        <v>7226</v>
      </c>
      <c r="AM90" s="50">
        <v>8373</v>
      </c>
      <c r="AN90" s="50"/>
      <c r="AO90" s="50"/>
      <c r="AP90" s="50"/>
      <c r="AQ90" s="50"/>
      <c r="AR90" s="50"/>
      <c r="AS90" s="50"/>
      <c r="AT90" s="133"/>
      <c r="AU90" s="50"/>
      <c r="AV90" s="50"/>
    </row>
    <row r="91" spans="1:48" ht="15" hidden="1" customHeight="1" x14ac:dyDescent="0.2">
      <c r="A91" s="29" t="s">
        <v>33</v>
      </c>
      <c r="B91" s="15"/>
      <c r="C91" s="110"/>
      <c r="D91" s="110"/>
      <c r="E91" s="110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</row>
    <row r="92" spans="1:48" ht="15" hidden="1" customHeight="1" x14ac:dyDescent="0.2">
      <c r="A92" s="63" t="s">
        <v>32</v>
      </c>
      <c r="B92" s="15"/>
      <c r="C92" s="112"/>
      <c r="D92" s="113"/>
      <c r="E92" s="113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1:48" ht="15" hidden="1" customHeight="1" x14ac:dyDescent="0.2">
      <c r="A93" s="63" t="s">
        <v>28</v>
      </c>
      <c r="B93" s="15"/>
      <c r="C93" s="112"/>
      <c r="D93" s="113"/>
      <c r="E93" s="113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1:48" ht="15" hidden="1" customHeight="1" x14ac:dyDescent="0.2">
      <c r="A94" s="63" t="s">
        <v>29</v>
      </c>
      <c r="B94" s="15"/>
      <c r="C94" s="112"/>
      <c r="D94" s="113"/>
      <c r="E94" s="113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1:48" ht="15" hidden="1" customHeight="1" x14ac:dyDescent="0.2">
      <c r="A95" s="63" t="s">
        <v>30</v>
      </c>
      <c r="B95" s="15"/>
      <c r="C95" s="112"/>
      <c r="D95" s="113"/>
      <c r="E95" s="113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1:48" ht="15" hidden="1" customHeight="1" x14ac:dyDescent="0.2">
      <c r="A96" s="63" t="s">
        <v>31</v>
      </c>
      <c r="B96" s="15"/>
      <c r="C96" s="112"/>
      <c r="D96" s="113"/>
      <c r="E96" s="113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1:89" ht="15" customHeight="1" x14ac:dyDescent="0.2">
      <c r="A97" s="24"/>
      <c r="B97" s="9"/>
      <c r="C97" s="110"/>
      <c r="D97" s="105"/>
      <c r="E97" s="105"/>
      <c r="F97" s="50"/>
      <c r="G97" s="50"/>
      <c r="H97" s="50"/>
      <c r="I97" s="50"/>
      <c r="J97" s="50"/>
      <c r="K97" s="50"/>
      <c r="L97" s="50"/>
      <c r="M97" s="50"/>
      <c r="N97" s="50"/>
      <c r="O97" s="129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129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</row>
    <row r="98" spans="1:89" ht="15" customHeight="1" thickBot="1" x14ac:dyDescent="0.25">
      <c r="A98" s="30" t="s">
        <v>27</v>
      </c>
      <c r="B98" s="31"/>
      <c r="C98" s="114">
        <f t="shared" ref="C98:K98" si="43">C59+C69+C81+C89</f>
        <v>10427.18</v>
      </c>
      <c r="D98" s="114">
        <f t="shared" si="43"/>
        <v>46183</v>
      </c>
      <c r="E98" s="114">
        <f t="shared" si="43"/>
        <v>26047</v>
      </c>
      <c r="F98" s="114">
        <f t="shared" si="43"/>
        <v>192339</v>
      </c>
      <c r="G98" s="96">
        <f t="shared" si="43"/>
        <v>86116</v>
      </c>
      <c r="H98" s="96">
        <f t="shared" si="43"/>
        <v>27096</v>
      </c>
      <c r="I98" s="96">
        <f t="shared" si="43"/>
        <v>28939.690000000002</v>
      </c>
      <c r="J98" s="96">
        <f t="shared" si="43"/>
        <v>27150.179999999997</v>
      </c>
      <c r="K98" s="96">
        <f t="shared" si="43"/>
        <v>22975.08</v>
      </c>
      <c r="L98" s="96">
        <f>L59+L69+L81</f>
        <v>18709</v>
      </c>
      <c r="M98" s="96">
        <f>M59+M69+M81</f>
        <v>48806</v>
      </c>
      <c r="N98" s="96">
        <f t="shared" ref="N98:Q98" si="44">N59+N69+N81+N89</f>
        <v>19459</v>
      </c>
      <c r="O98" s="96">
        <f t="shared" si="44"/>
        <v>14129</v>
      </c>
      <c r="P98" s="96">
        <f t="shared" si="44"/>
        <v>14768</v>
      </c>
      <c r="Q98" s="96">
        <f t="shared" si="44"/>
        <v>17554</v>
      </c>
      <c r="R98" s="96">
        <f t="shared" ref="R98:Y98" si="45">R59+R69+R81</f>
        <v>17808</v>
      </c>
      <c r="S98" s="96">
        <f t="shared" si="45"/>
        <v>41754</v>
      </c>
      <c r="T98" s="96">
        <f t="shared" si="45"/>
        <v>50131</v>
      </c>
      <c r="U98" s="96">
        <f t="shared" si="45"/>
        <v>33065</v>
      </c>
      <c r="V98" s="96">
        <f t="shared" si="45"/>
        <v>24583</v>
      </c>
      <c r="W98" s="96">
        <f t="shared" si="45"/>
        <v>26840</v>
      </c>
      <c r="X98" s="96">
        <f t="shared" si="45"/>
        <v>59317.42</v>
      </c>
      <c r="Y98" s="96">
        <f t="shared" si="45"/>
        <v>54520.09</v>
      </c>
      <c r="Z98" s="96">
        <f>Z59+Z69+Z81+Z89</f>
        <v>15133.679999999998</v>
      </c>
      <c r="AA98" s="96">
        <f>AA59+AA69+AA81+AA89</f>
        <v>20830.89</v>
      </c>
      <c r="AB98" s="96">
        <f>AB59+AB69+AB81+AB89</f>
        <v>24299.78</v>
      </c>
      <c r="AC98" s="96">
        <f t="shared" ref="AC98" si="46">AC59+AC69+AC81+AC89</f>
        <v>223891.95</v>
      </c>
      <c r="AD98" s="96">
        <f t="shared" ref="AD98:AJ98" si="47">AD59+AD69+AD81</f>
        <v>113454.77</v>
      </c>
      <c r="AE98" s="96">
        <f t="shared" si="47"/>
        <v>107591.75</v>
      </c>
      <c r="AF98" s="96">
        <f t="shared" si="47"/>
        <v>45761.36</v>
      </c>
      <c r="AG98" s="96">
        <f t="shared" si="47"/>
        <v>32927.69</v>
      </c>
      <c r="AH98" s="96">
        <f t="shared" si="47"/>
        <v>38546.720000000001</v>
      </c>
      <c r="AI98" s="96">
        <f t="shared" si="47"/>
        <v>40113.209999999992</v>
      </c>
      <c r="AJ98" s="96">
        <f t="shared" si="47"/>
        <v>64564.899999999994</v>
      </c>
      <c r="AK98" s="96">
        <f t="shared" ref="AK98:AV98" si="48">AK59+AK69+AK81</f>
        <v>78670.320000000007</v>
      </c>
      <c r="AL98" s="96">
        <f t="shared" si="48"/>
        <v>30285.629999999997</v>
      </c>
      <c r="AM98" s="96">
        <f t="shared" si="48"/>
        <v>30476.36</v>
      </c>
      <c r="AN98" s="96">
        <f t="shared" si="48"/>
        <v>35012.449999999997</v>
      </c>
      <c r="AO98" s="96">
        <f>AO59+AO69+AO81+AO60+AO61</f>
        <v>49156.521999999997</v>
      </c>
      <c r="AP98" s="96">
        <f t="shared" si="48"/>
        <v>118672.09</v>
      </c>
      <c r="AQ98" s="96">
        <f t="shared" si="48"/>
        <v>110020.586</v>
      </c>
      <c r="AR98" s="96">
        <f t="shared" si="48"/>
        <v>30060.098000000002</v>
      </c>
      <c r="AS98" s="96">
        <f t="shared" si="48"/>
        <v>34022.993999999999</v>
      </c>
      <c r="AT98" s="96">
        <f t="shared" si="48"/>
        <v>37739.362000000001</v>
      </c>
      <c r="AU98" s="96">
        <f t="shared" si="48"/>
        <v>39838.061999999991</v>
      </c>
      <c r="AV98" s="96">
        <f t="shared" si="48"/>
        <v>61418.959999999992</v>
      </c>
    </row>
    <row r="99" spans="1:89" ht="15" customHeight="1" x14ac:dyDescent="0.2">
      <c r="A99" s="16"/>
      <c r="B99" s="17"/>
      <c r="C99" s="115"/>
      <c r="D99" s="115"/>
      <c r="E99" s="115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</row>
    <row r="100" spans="1:89" ht="15" customHeight="1" x14ac:dyDescent="0.2">
      <c r="A100" s="42"/>
      <c r="B100" s="15"/>
      <c r="C100" s="116"/>
      <c r="D100" s="117"/>
      <c r="E100" s="117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</row>
    <row r="101" spans="1:89" ht="15" customHeight="1" x14ac:dyDescent="0.2">
      <c r="A101" s="42"/>
      <c r="B101" s="15"/>
      <c r="C101" s="116"/>
      <c r="D101" s="117"/>
      <c r="E101" s="117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</row>
    <row r="102" spans="1:89" ht="15" customHeight="1" x14ac:dyDescent="0.2">
      <c r="A102" s="42"/>
      <c r="B102" s="15"/>
      <c r="C102" s="116"/>
      <c r="D102" s="117"/>
      <c r="E102" s="117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</row>
    <row r="103" spans="1:89" ht="15" customHeight="1" x14ac:dyDescent="0.2">
      <c r="A103" s="42"/>
      <c r="B103" s="18"/>
      <c r="C103" s="116"/>
      <c r="D103" s="117"/>
      <c r="E103" s="117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</row>
    <row r="104" spans="1:89" ht="15" customHeight="1" x14ac:dyDescent="0.2">
      <c r="A104" s="42"/>
      <c r="B104" s="18"/>
      <c r="C104" s="116"/>
      <c r="D104" s="117"/>
      <c r="E104" s="117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</row>
    <row r="105" spans="1:89" ht="15" customHeight="1" thickBot="1" x14ac:dyDescent="0.25">
      <c r="A105" s="32"/>
      <c r="B105" s="33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89" ht="15" customHeight="1" thickBot="1" x14ac:dyDescent="0.25">
      <c r="A106" s="25" t="s">
        <v>34</v>
      </c>
      <c r="B106" s="26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</row>
    <row r="107" spans="1:89" s="11" customFormat="1" ht="15.75" customHeight="1" thickBot="1" x14ac:dyDescent="0.25">
      <c r="A107" s="34"/>
      <c r="B107" s="35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 s="12" customFormat="1" ht="15" customHeight="1" thickBot="1" x14ac:dyDescent="0.35">
      <c r="A108" s="36" t="s">
        <v>36</v>
      </c>
      <c r="B108" s="37"/>
      <c r="C108" s="95">
        <f t="shared" ref="C108:AB108" si="49">C57+C98+C106</f>
        <v>89539.66</v>
      </c>
      <c r="D108" s="95">
        <f t="shared" si="49"/>
        <v>247429.27</v>
      </c>
      <c r="E108" s="95">
        <f t="shared" si="49"/>
        <v>297738</v>
      </c>
      <c r="F108" s="95">
        <f t="shared" si="49"/>
        <v>442488.84</v>
      </c>
      <c r="G108" s="95">
        <f t="shared" si="49"/>
        <v>186321.36</v>
      </c>
      <c r="H108" s="95">
        <f t="shared" si="49"/>
        <v>192144</v>
      </c>
      <c r="I108" s="95">
        <f t="shared" si="49"/>
        <v>83941.64</v>
      </c>
      <c r="J108" s="95">
        <f t="shared" si="49"/>
        <v>98052.22</v>
      </c>
      <c r="K108" s="95">
        <f t="shared" si="49"/>
        <v>118447.08</v>
      </c>
      <c r="L108" s="95">
        <f t="shared" si="49"/>
        <v>65603</v>
      </c>
      <c r="M108" s="95">
        <f t="shared" si="49"/>
        <v>131083.76</v>
      </c>
      <c r="N108" s="95">
        <f t="shared" si="49"/>
        <v>56917</v>
      </c>
      <c r="O108" s="95">
        <f t="shared" si="49"/>
        <v>60123.369999999995</v>
      </c>
      <c r="P108" s="95">
        <f t="shared" si="49"/>
        <v>65912</v>
      </c>
      <c r="Q108" s="95">
        <f t="shared" si="49"/>
        <v>71503</v>
      </c>
      <c r="R108" s="95">
        <f t="shared" si="49"/>
        <v>104900</v>
      </c>
      <c r="S108" s="95">
        <f t="shared" si="49"/>
        <v>181050</v>
      </c>
      <c r="T108" s="95">
        <f t="shared" si="49"/>
        <v>100967</v>
      </c>
      <c r="U108" s="95">
        <f t="shared" si="49"/>
        <v>206779.83</v>
      </c>
      <c r="V108" s="95">
        <f t="shared" si="49"/>
        <v>169594</v>
      </c>
      <c r="W108" s="95">
        <f t="shared" si="49"/>
        <v>159166.70000000001</v>
      </c>
      <c r="X108" s="95">
        <f t="shared" si="49"/>
        <v>133088.03999999998</v>
      </c>
      <c r="Y108" s="95">
        <f t="shared" si="49"/>
        <v>143367.87999999998</v>
      </c>
      <c r="Z108" s="95">
        <f t="shared" si="49"/>
        <v>136140.85</v>
      </c>
      <c r="AA108" s="95">
        <f t="shared" si="49"/>
        <v>201360.45999999996</v>
      </c>
      <c r="AB108" s="95">
        <f t="shared" si="49"/>
        <v>229449.80000000005</v>
      </c>
      <c r="AC108" s="95">
        <f t="shared" ref="AC108:AJ108" si="50">AC57+AC98+AC106</f>
        <v>557541.29999999993</v>
      </c>
      <c r="AD108" s="95">
        <f t="shared" si="50"/>
        <v>360580.94</v>
      </c>
      <c r="AE108" s="95">
        <f t="shared" si="50"/>
        <v>267593.82</v>
      </c>
      <c r="AF108" s="95">
        <f t="shared" si="50"/>
        <v>113298.62</v>
      </c>
      <c r="AG108" s="95">
        <f t="shared" si="50"/>
        <v>323500.11999999994</v>
      </c>
      <c r="AH108" s="95">
        <f t="shared" si="50"/>
        <v>269214.31000000006</v>
      </c>
      <c r="AI108" s="95">
        <f t="shared" si="50"/>
        <v>248518.99999999994</v>
      </c>
      <c r="AJ108" s="95">
        <f t="shared" si="50"/>
        <v>137561.99</v>
      </c>
      <c r="AK108" s="95">
        <f t="shared" ref="AK108:AV108" si="51">AK57+AK98+AK106</f>
        <v>265861.22000000003</v>
      </c>
      <c r="AL108" s="95">
        <f t="shared" si="51"/>
        <v>207584.98</v>
      </c>
      <c r="AM108" s="95">
        <f t="shared" si="51"/>
        <v>244692.48000000004</v>
      </c>
      <c r="AN108" s="95">
        <f t="shared" si="51"/>
        <v>219549.26</v>
      </c>
      <c r="AO108" s="95">
        <f t="shared" si="51"/>
        <v>345017.38200000004</v>
      </c>
      <c r="AP108" s="95">
        <f t="shared" si="51"/>
        <v>352465.98</v>
      </c>
      <c r="AQ108" s="95">
        <f t="shared" si="51"/>
        <v>270631.34600000002</v>
      </c>
      <c r="AR108" s="95">
        <f t="shared" si="51"/>
        <v>100813.12799999998</v>
      </c>
      <c r="AS108" s="95">
        <f t="shared" si="51"/>
        <v>331581.9439999999</v>
      </c>
      <c r="AT108" s="95">
        <f t="shared" si="51"/>
        <v>275028.58200000005</v>
      </c>
      <c r="AU108" s="95">
        <f t="shared" si="51"/>
        <v>253370.95199999993</v>
      </c>
      <c r="AV108" s="95">
        <f t="shared" si="51"/>
        <v>137567.51999999996</v>
      </c>
    </row>
    <row r="109" spans="1:89" ht="15" customHeight="1" thickBot="1" x14ac:dyDescent="0.25">
      <c r="C109" s="46"/>
      <c r="D109" s="46"/>
      <c r="E109" s="46"/>
      <c r="F109" s="46"/>
      <c r="G109" s="46"/>
      <c r="H109" s="46"/>
      <c r="I109" s="46"/>
      <c r="J109" s="46"/>
      <c r="K109" s="46"/>
      <c r="L109" s="46"/>
    </row>
    <row r="110" spans="1:89" ht="15" customHeight="1" thickBot="1" x14ac:dyDescent="0.35">
      <c r="A110" s="36" t="s">
        <v>38</v>
      </c>
      <c r="B110" s="36"/>
      <c r="C110" s="46">
        <f t="shared" ref="C110:AB110" si="52">C7</f>
        <v>77675</v>
      </c>
      <c r="D110" s="46">
        <f t="shared" si="52"/>
        <v>30792</v>
      </c>
      <c r="E110" s="46">
        <f t="shared" si="52"/>
        <v>108578</v>
      </c>
      <c r="F110" s="46">
        <f t="shared" si="52"/>
        <v>96175.72</v>
      </c>
      <c r="G110" s="46">
        <f t="shared" si="52"/>
        <v>81072</v>
      </c>
      <c r="H110" s="46">
        <f t="shared" si="52"/>
        <v>60143</v>
      </c>
      <c r="I110" s="46">
        <f t="shared" si="52"/>
        <v>92786</v>
      </c>
      <c r="J110" s="46">
        <f t="shared" si="52"/>
        <v>86871</v>
      </c>
      <c r="K110" s="46">
        <f t="shared" si="52"/>
        <v>126670.95</v>
      </c>
      <c r="L110" s="46">
        <f t="shared" si="52"/>
        <v>213360</v>
      </c>
      <c r="M110" s="46">
        <f t="shared" si="52"/>
        <v>70185</v>
      </c>
      <c r="N110" s="46">
        <f t="shared" si="52"/>
        <v>51768</v>
      </c>
      <c r="O110" s="46">
        <f t="shared" si="52"/>
        <v>162180.85999999999</v>
      </c>
      <c r="P110" s="46">
        <f t="shared" si="52"/>
        <v>29029.23</v>
      </c>
      <c r="Q110" s="46">
        <f t="shared" si="52"/>
        <v>137400</v>
      </c>
      <c r="R110" s="46">
        <f t="shared" si="52"/>
        <v>233848.09</v>
      </c>
      <c r="S110" s="46">
        <f t="shared" si="52"/>
        <v>245690</v>
      </c>
      <c r="T110" s="46">
        <f t="shared" si="52"/>
        <v>157897</v>
      </c>
      <c r="U110" s="46">
        <f t="shared" si="52"/>
        <v>210188.74</v>
      </c>
      <c r="V110" s="46">
        <f t="shared" si="52"/>
        <v>157840</v>
      </c>
      <c r="W110" s="46">
        <f t="shared" si="52"/>
        <v>192458.06</v>
      </c>
      <c r="X110" s="46">
        <f t="shared" si="52"/>
        <v>296928.09999999998</v>
      </c>
      <c r="Y110" s="46">
        <f t="shared" si="52"/>
        <v>91512.59</v>
      </c>
      <c r="Z110" s="46">
        <f t="shared" si="52"/>
        <v>60018.14</v>
      </c>
      <c r="AA110" s="46">
        <f t="shared" si="52"/>
        <v>122849.33</v>
      </c>
      <c r="AB110" s="46">
        <f t="shared" si="52"/>
        <v>240067.44</v>
      </c>
      <c r="AC110" s="46">
        <f t="shared" ref="AC110:AJ110" si="53">AC7</f>
        <v>600217.13</v>
      </c>
      <c r="AD110" s="46">
        <f t="shared" si="53"/>
        <v>506131.24</v>
      </c>
      <c r="AE110" s="46">
        <f t="shared" si="53"/>
        <v>253214.56</v>
      </c>
      <c r="AF110" s="46">
        <f t="shared" si="53"/>
        <v>104744.84</v>
      </c>
      <c r="AG110" s="46">
        <f t="shared" si="53"/>
        <v>146510.29</v>
      </c>
      <c r="AH110" s="46">
        <f t="shared" si="53"/>
        <v>229911.96</v>
      </c>
      <c r="AI110" s="46">
        <f t="shared" si="53"/>
        <v>235643.81</v>
      </c>
      <c r="AJ110" s="46">
        <f t="shared" si="53"/>
        <v>265804.96000000002</v>
      </c>
      <c r="AK110" s="46">
        <f t="shared" ref="AK110:AV110" si="54">AK7</f>
        <v>234346.85</v>
      </c>
      <c r="AL110" s="46">
        <f t="shared" si="54"/>
        <v>122636.84999999999</v>
      </c>
      <c r="AM110" s="46">
        <f t="shared" si="54"/>
        <v>180469.66</v>
      </c>
      <c r="AN110" s="46">
        <f t="shared" si="54"/>
        <v>237000</v>
      </c>
      <c r="AO110" s="46">
        <f t="shared" si="54"/>
        <v>625200</v>
      </c>
      <c r="AP110" s="46">
        <f t="shared" si="54"/>
        <v>696000</v>
      </c>
      <c r="AQ110" s="46">
        <f t="shared" si="54"/>
        <v>366000</v>
      </c>
      <c r="AR110" s="46">
        <f t="shared" si="54"/>
        <v>130800</v>
      </c>
      <c r="AS110" s="46">
        <f t="shared" si="54"/>
        <v>109200</v>
      </c>
      <c r="AT110" s="46">
        <f t="shared" si="54"/>
        <v>136800</v>
      </c>
      <c r="AU110" s="46">
        <f t="shared" si="54"/>
        <v>244800</v>
      </c>
      <c r="AV110" s="46">
        <f t="shared" si="54"/>
        <v>254400</v>
      </c>
    </row>
    <row r="111" spans="1:89" ht="15" customHeight="1" thickBot="1" x14ac:dyDescent="0.35">
      <c r="A111" s="36" t="s">
        <v>39</v>
      </c>
      <c r="B111" s="36"/>
      <c r="C111" s="46">
        <f>C108</f>
        <v>89539.66</v>
      </c>
      <c r="D111" s="46">
        <f t="shared" ref="D111:L111" si="55">D108</f>
        <v>247429.27</v>
      </c>
      <c r="E111" s="46">
        <f t="shared" si="55"/>
        <v>297738</v>
      </c>
      <c r="F111" s="46">
        <f t="shared" si="55"/>
        <v>442488.84</v>
      </c>
      <c r="G111" s="46">
        <f t="shared" si="55"/>
        <v>186321.36</v>
      </c>
      <c r="H111" s="46">
        <f t="shared" si="55"/>
        <v>192144</v>
      </c>
      <c r="I111" s="46">
        <f>I108</f>
        <v>83941.64</v>
      </c>
      <c r="J111" s="46">
        <f t="shared" si="55"/>
        <v>98052.22</v>
      </c>
      <c r="K111" s="46">
        <f t="shared" si="55"/>
        <v>118447.08</v>
      </c>
      <c r="L111" s="46">
        <f t="shared" si="55"/>
        <v>65603</v>
      </c>
      <c r="M111" s="46">
        <f t="shared" ref="M111:P111" si="56">M108</f>
        <v>131083.76</v>
      </c>
      <c r="N111" s="46">
        <f t="shared" si="56"/>
        <v>56917</v>
      </c>
      <c r="O111" s="46">
        <f t="shared" si="56"/>
        <v>60123.369999999995</v>
      </c>
      <c r="P111" s="46">
        <f t="shared" si="56"/>
        <v>65912</v>
      </c>
      <c r="Q111" s="46">
        <f t="shared" ref="Q111:R111" si="57">Q108</f>
        <v>71503</v>
      </c>
      <c r="R111" s="46">
        <f t="shared" si="57"/>
        <v>104900</v>
      </c>
      <c r="S111" s="46">
        <f t="shared" ref="S111:T111" si="58">S108</f>
        <v>181050</v>
      </c>
      <c r="T111" s="46">
        <f t="shared" si="58"/>
        <v>100967</v>
      </c>
      <c r="U111" s="46">
        <f t="shared" ref="U111:AF111" si="59">U108</f>
        <v>206779.83</v>
      </c>
      <c r="V111" s="46">
        <f t="shared" si="59"/>
        <v>169594</v>
      </c>
      <c r="W111" s="46">
        <f t="shared" si="59"/>
        <v>159166.70000000001</v>
      </c>
      <c r="X111" s="46">
        <f t="shared" si="59"/>
        <v>133088.03999999998</v>
      </c>
      <c r="Y111" s="46">
        <f t="shared" si="59"/>
        <v>143367.87999999998</v>
      </c>
      <c r="Z111" s="46">
        <f t="shared" si="59"/>
        <v>136140.85</v>
      </c>
      <c r="AA111" s="46">
        <f t="shared" si="59"/>
        <v>201360.45999999996</v>
      </c>
      <c r="AB111" s="46">
        <f t="shared" si="59"/>
        <v>229449.80000000005</v>
      </c>
      <c r="AC111" s="46">
        <f t="shared" si="59"/>
        <v>557541.29999999993</v>
      </c>
      <c r="AD111" s="46">
        <f t="shared" si="59"/>
        <v>360580.94</v>
      </c>
      <c r="AE111" s="46">
        <f t="shared" si="59"/>
        <v>267593.82</v>
      </c>
      <c r="AF111" s="46">
        <f t="shared" si="59"/>
        <v>113298.62</v>
      </c>
      <c r="AG111" s="46">
        <f t="shared" ref="AG111:AJ111" si="60">AG108</f>
        <v>323500.11999999994</v>
      </c>
      <c r="AH111" s="46">
        <f t="shared" si="60"/>
        <v>269214.31000000006</v>
      </c>
      <c r="AI111" s="46">
        <f t="shared" si="60"/>
        <v>248518.99999999994</v>
      </c>
      <c r="AJ111" s="46">
        <f t="shared" si="60"/>
        <v>137561.99</v>
      </c>
      <c r="AK111" s="46">
        <f t="shared" ref="AK111:AV111" si="61">AK108</f>
        <v>265861.22000000003</v>
      </c>
      <c r="AL111" s="46">
        <f t="shared" si="61"/>
        <v>207584.98</v>
      </c>
      <c r="AM111" s="46">
        <f t="shared" si="61"/>
        <v>244692.48000000004</v>
      </c>
      <c r="AN111" s="46">
        <f t="shared" si="61"/>
        <v>219549.26</v>
      </c>
      <c r="AO111" s="46">
        <f t="shared" si="61"/>
        <v>345017.38200000004</v>
      </c>
      <c r="AP111" s="46">
        <f t="shared" si="61"/>
        <v>352465.98</v>
      </c>
      <c r="AQ111" s="46">
        <f t="shared" si="61"/>
        <v>270631.34600000002</v>
      </c>
      <c r="AR111" s="46">
        <f t="shared" si="61"/>
        <v>100813.12799999998</v>
      </c>
      <c r="AS111" s="46">
        <f t="shared" si="61"/>
        <v>331581.9439999999</v>
      </c>
      <c r="AT111" s="46">
        <f t="shared" si="61"/>
        <v>275028.58200000005</v>
      </c>
      <c r="AU111" s="46">
        <f t="shared" si="61"/>
        <v>253370.95199999993</v>
      </c>
      <c r="AV111" s="46">
        <f t="shared" si="61"/>
        <v>137567.51999999996</v>
      </c>
    </row>
    <row r="112" spans="1:89" ht="15" customHeight="1" x14ac:dyDescent="0.2">
      <c r="C112" s="46"/>
      <c r="D112" s="46"/>
      <c r="E112" s="46"/>
      <c r="F112" s="46"/>
      <c r="G112" s="46"/>
      <c r="H112" s="46"/>
      <c r="I112" s="46"/>
      <c r="J112" s="46"/>
      <c r="K112" s="46"/>
      <c r="L112" s="46"/>
    </row>
    <row r="113" spans="1:48" ht="15" customHeight="1" x14ac:dyDescent="0.2">
      <c r="C113" s="46"/>
      <c r="D113" s="46"/>
      <c r="E113" s="46"/>
      <c r="F113" s="46"/>
      <c r="G113" s="46"/>
      <c r="H113" s="46"/>
      <c r="I113" s="46"/>
      <c r="J113" s="46"/>
      <c r="K113" s="46"/>
      <c r="L113" s="46"/>
    </row>
    <row r="114" spans="1:48" ht="15" customHeight="1" x14ac:dyDescent="0.25">
      <c r="A114" s="38" t="s">
        <v>35</v>
      </c>
      <c r="B114" s="43">
        <v>229447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</row>
    <row r="115" spans="1:48" ht="15" customHeight="1" x14ac:dyDescent="0.2">
      <c r="A115" s="38" t="s">
        <v>10</v>
      </c>
      <c r="C115" s="94">
        <f>B114+C110-C111</f>
        <v>217582.34</v>
      </c>
      <c r="D115" s="94">
        <f>C115+D110-D111+B116</f>
        <v>660945.07000000007</v>
      </c>
      <c r="E115" s="94">
        <f>D115+E110-E111</f>
        <v>471785.07000000007</v>
      </c>
      <c r="F115" s="94">
        <f>E115+F110-F111+B117</f>
        <v>275471.95</v>
      </c>
      <c r="G115" s="94">
        <f t="shared" ref="G115:L115" si="62">F115+G110-G111</f>
        <v>170222.59000000003</v>
      </c>
      <c r="H115" s="94">
        <f t="shared" si="62"/>
        <v>38221.590000000026</v>
      </c>
      <c r="I115" s="94">
        <f>H115+I110-I111</f>
        <v>47065.950000000026</v>
      </c>
      <c r="J115" s="94">
        <f t="shared" si="62"/>
        <v>35884.73000000001</v>
      </c>
      <c r="K115" s="94">
        <f t="shared" si="62"/>
        <v>44108.599999999991</v>
      </c>
      <c r="L115" s="94">
        <f t="shared" si="62"/>
        <v>191865.59999999998</v>
      </c>
      <c r="M115" s="94">
        <f t="shared" ref="M115" si="63">L115+M110-M111</f>
        <v>130966.83999999997</v>
      </c>
      <c r="N115" s="94">
        <f t="shared" ref="N115" si="64">M115+N110-N111</f>
        <v>125817.83999999997</v>
      </c>
      <c r="O115" s="94">
        <f t="shared" ref="O115" si="65">N115+O110-O111</f>
        <v>227875.32999999996</v>
      </c>
      <c r="P115" s="94">
        <f t="shared" ref="P115:T115" si="66">O115+P110-P111</f>
        <v>190992.55999999997</v>
      </c>
      <c r="Q115" s="94">
        <f t="shared" si="66"/>
        <v>256889.55999999994</v>
      </c>
      <c r="R115" s="94">
        <f>Q115+R110-R111</f>
        <v>385837.64999999991</v>
      </c>
      <c r="S115" s="94">
        <f t="shared" si="66"/>
        <v>450477.64999999991</v>
      </c>
      <c r="T115" s="94">
        <f t="shared" si="66"/>
        <v>507407.64999999991</v>
      </c>
      <c r="U115" s="94">
        <f t="shared" ref="U115" si="67">T115+U110-U111</f>
        <v>510816.55999999994</v>
      </c>
      <c r="V115" s="94">
        <f t="shared" ref="V115" si="68">U115+V110-V111</f>
        <v>499062.55999999994</v>
      </c>
      <c r="W115" s="94">
        <f t="shared" ref="W115" si="69">V115+W110-W111</f>
        <v>532353.91999999993</v>
      </c>
      <c r="X115" s="94">
        <f t="shared" ref="X115" si="70">W115+X110-X111</f>
        <v>696193.98</v>
      </c>
      <c r="Y115" s="94">
        <f t="shared" ref="Y115" si="71">X115+Y110-Y111</f>
        <v>644338.68999999994</v>
      </c>
      <c r="Z115" s="94">
        <f t="shared" ref="Z115" si="72">Y115+Z110-Z111</f>
        <v>568215.98</v>
      </c>
      <c r="AA115" s="94">
        <f t="shared" ref="AA115" si="73">Z115+AA110-AA111</f>
        <v>489704.85</v>
      </c>
      <c r="AB115" s="94">
        <f t="shared" ref="AB115" si="74">AA115+AB110-AB111</f>
        <v>500322.49</v>
      </c>
      <c r="AC115" s="94">
        <f t="shared" ref="AC115" si="75">AB115+AC110-AC111</f>
        <v>542998.32000000018</v>
      </c>
      <c r="AD115" s="94">
        <f>AC115+AD110-AD111</f>
        <v>688548.62000000011</v>
      </c>
      <c r="AE115" s="94">
        <f t="shared" ref="AE115" si="76">AD115+AE110-AE111</f>
        <v>674169.3600000001</v>
      </c>
      <c r="AF115" s="94">
        <f t="shared" ref="AF115" si="77">AE115+AF110-AF111</f>
        <v>665615.58000000007</v>
      </c>
      <c r="AG115" s="94">
        <f t="shared" ref="AG115" si="78">AF115+AG110-AG111</f>
        <v>488625.75000000017</v>
      </c>
      <c r="AH115" s="94">
        <f t="shared" ref="AH115" si="79">AG115+AH110-AH111</f>
        <v>449323.40000000014</v>
      </c>
      <c r="AI115" s="94">
        <f t="shared" ref="AI115" si="80">AH115+AI110-AI111</f>
        <v>436448.21000000025</v>
      </c>
      <c r="AJ115" s="94">
        <f t="shared" ref="AJ115" si="81">AI115+AJ110-AJ111</f>
        <v>564691.18000000028</v>
      </c>
      <c r="AK115" s="94">
        <f t="shared" ref="AK115" si="82">AJ115+AK110-AK111</f>
        <v>533176.81000000029</v>
      </c>
      <c r="AL115" s="94">
        <f t="shared" ref="AL115" si="83">AK115+AL110-AL111</f>
        <v>448228.68000000028</v>
      </c>
      <c r="AM115" s="94">
        <f t="shared" ref="AM115" si="84">AL115+AM110-AM111</f>
        <v>384005.86000000028</v>
      </c>
      <c r="AN115" s="94">
        <f t="shared" ref="AN115" si="85">AM115+AN110-AN111</f>
        <v>401456.60000000033</v>
      </c>
      <c r="AO115" s="94">
        <f t="shared" ref="AO115" si="86">AN115+AO110-AO111</f>
        <v>681639.21800000034</v>
      </c>
      <c r="AP115" s="94">
        <f>AO115+AP110-AP111</f>
        <v>1025173.2380000004</v>
      </c>
      <c r="AQ115" s="94">
        <f t="shared" ref="AQ115" si="87">AP115+AQ110-AQ111</f>
        <v>1120541.8920000005</v>
      </c>
      <c r="AR115" s="94">
        <f t="shared" ref="AR115" si="88">AQ115+AR110-AR111</f>
        <v>1150528.7640000004</v>
      </c>
      <c r="AS115" s="94">
        <f t="shared" ref="AS115" si="89">AR115+AS110-AS111</f>
        <v>928146.82000000053</v>
      </c>
      <c r="AT115" s="94">
        <f t="shared" ref="AT115" si="90">AS115+AT110-AT111</f>
        <v>789918.23800000048</v>
      </c>
      <c r="AU115" s="94">
        <f t="shared" ref="AU115" si="91">AT115+AU110-AU111</f>
        <v>781347.28600000055</v>
      </c>
      <c r="AV115" s="94">
        <f t="shared" ref="AV115" si="92">AU115+AV110-AV111</f>
        <v>898179.76600000053</v>
      </c>
    </row>
    <row r="116" spans="1:48" ht="15" hidden="1" customHeight="1" x14ac:dyDescent="0.3">
      <c r="A116" s="68" t="s">
        <v>124</v>
      </c>
      <c r="B116" s="118">
        <v>660000</v>
      </c>
    </row>
    <row r="117" spans="1:48" ht="15" hidden="1" customHeight="1" x14ac:dyDescent="0.3">
      <c r="A117" s="68" t="s">
        <v>125</v>
      </c>
      <c r="B117" s="118">
        <v>150000</v>
      </c>
    </row>
    <row r="118" spans="1:48" ht="15" customHeight="1" x14ac:dyDescent="0.2">
      <c r="A118" s="71"/>
      <c r="B118" s="73"/>
      <c r="H118" s="46"/>
    </row>
    <row r="119" spans="1:48" ht="15" customHeight="1" x14ac:dyDescent="0.2">
      <c r="B119" s="73"/>
    </row>
    <row r="120" spans="1:48" ht="15" customHeight="1" x14ac:dyDescent="0.2">
      <c r="A120" s="2" t="s">
        <v>126</v>
      </c>
      <c r="E120" s="2">
        <v>471779.95</v>
      </c>
      <c r="F120" s="2">
        <v>275455.3</v>
      </c>
      <c r="G120" s="119">
        <v>170205.57</v>
      </c>
      <c r="H120" s="2">
        <v>38207.15</v>
      </c>
      <c r="I120" s="2">
        <v>47103</v>
      </c>
      <c r="J120" s="2">
        <v>35863.5</v>
      </c>
      <c r="K120" s="2">
        <v>44115.82</v>
      </c>
      <c r="L120" s="2">
        <v>191871.83</v>
      </c>
      <c r="M120" s="2">
        <v>130971.72</v>
      </c>
      <c r="N120" s="2">
        <v>125820.9</v>
      </c>
      <c r="O120" s="2">
        <v>227877.52</v>
      </c>
      <c r="P120" s="1">
        <v>190992.41</v>
      </c>
      <c r="Q120" s="1">
        <v>256889.04</v>
      </c>
      <c r="R120" s="1">
        <v>385834.64</v>
      </c>
      <c r="S120" s="1">
        <v>450472.74</v>
      </c>
      <c r="T120" s="1">
        <v>507403.85</v>
      </c>
      <c r="U120" s="1">
        <v>510817.79</v>
      </c>
      <c r="V120" s="1">
        <v>499060.65</v>
      </c>
      <c r="W120" s="1">
        <v>532351.69999999995</v>
      </c>
      <c r="X120" s="1">
        <v>696191.73</v>
      </c>
      <c r="Y120" s="2">
        <v>644336.43999999994</v>
      </c>
      <c r="Z120" s="2">
        <v>568213.17000000004</v>
      </c>
      <c r="AA120" s="2">
        <v>489700.59</v>
      </c>
      <c r="AB120" s="2">
        <v>500318.35</v>
      </c>
      <c r="AC120" s="1">
        <v>542994.51</v>
      </c>
      <c r="AD120" s="1">
        <v>688545.56</v>
      </c>
      <c r="AE120" s="1">
        <v>674165.59</v>
      </c>
      <c r="AF120" s="1">
        <v>665611.99</v>
      </c>
      <c r="AG120" s="1">
        <v>488622.44</v>
      </c>
      <c r="AH120" s="1">
        <v>449319.93</v>
      </c>
      <c r="AI120" s="1">
        <v>436445.04</v>
      </c>
      <c r="AJ120" s="1">
        <v>564684.71</v>
      </c>
      <c r="AK120" s="1">
        <v>533173.51</v>
      </c>
      <c r="AL120" s="1">
        <v>448225.41</v>
      </c>
      <c r="AM120" s="1">
        <v>384001.59</v>
      </c>
    </row>
    <row r="121" spans="1:48" ht="15" customHeight="1" x14ac:dyDescent="0.2">
      <c r="A121" s="2"/>
      <c r="E121" s="2" t="s">
        <v>127</v>
      </c>
      <c r="F121" s="119" t="s">
        <v>127</v>
      </c>
      <c r="G121" s="2" t="s">
        <v>127</v>
      </c>
      <c r="H121" s="2" t="s">
        <v>127</v>
      </c>
      <c r="I121" s="2" t="s">
        <v>127</v>
      </c>
      <c r="J121" s="2" t="s">
        <v>127</v>
      </c>
      <c r="K121" s="2" t="s">
        <v>127</v>
      </c>
      <c r="L121" s="2" t="s">
        <v>127</v>
      </c>
      <c r="M121" s="2" t="s">
        <v>127</v>
      </c>
      <c r="N121" s="2" t="s">
        <v>127</v>
      </c>
      <c r="O121" s="2" t="s">
        <v>127</v>
      </c>
      <c r="P121" s="2" t="s">
        <v>127</v>
      </c>
      <c r="Q121" s="2" t="s">
        <v>127</v>
      </c>
      <c r="R121" s="2" t="s">
        <v>127</v>
      </c>
      <c r="S121" s="2" t="s">
        <v>127</v>
      </c>
      <c r="T121" s="2" t="s">
        <v>127</v>
      </c>
      <c r="U121" s="2" t="s">
        <v>127</v>
      </c>
      <c r="V121" s="2" t="s">
        <v>127</v>
      </c>
      <c r="W121" s="2" t="s">
        <v>127</v>
      </c>
      <c r="X121" s="2" t="s">
        <v>127</v>
      </c>
      <c r="Y121" s="2" t="s">
        <v>127</v>
      </c>
      <c r="Z121" s="2" t="s">
        <v>127</v>
      </c>
      <c r="AA121" s="2" t="s">
        <v>127</v>
      </c>
      <c r="AB121" s="2" t="s">
        <v>127</v>
      </c>
      <c r="AC121" s="2" t="s">
        <v>127</v>
      </c>
      <c r="AD121" s="2" t="s">
        <v>127</v>
      </c>
      <c r="AE121" s="2" t="s">
        <v>127</v>
      </c>
      <c r="AF121" s="2" t="s">
        <v>127</v>
      </c>
      <c r="AG121" s="2" t="s">
        <v>166</v>
      </c>
      <c r="AH121" s="2" t="s">
        <v>127</v>
      </c>
      <c r="AI121" s="2" t="s">
        <v>127</v>
      </c>
      <c r="AJ121" s="2" t="s">
        <v>127</v>
      </c>
      <c r="AK121" s="2" t="s">
        <v>127</v>
      </c>
      <c r="AL121" s="2" t="s">
        <v>127</v>
      </c>
      <c r="AM121" s="2" t="s">
        <v>127</v>
      </c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x14ac:dyDescent="0.2">
      <c r="A122" s="2"/>
    </row>
    <row r="123" spans="1:48" ht="15" customHeight="1" x14ac:dyDescent="0.2">
      <c r="I123" s="2" t="s">
        <v>141</v>
      </c>
      <c r="AF123" s="67"/>
      <c r="AH123" s="67"/>
      <c r="AI123" s="67"/>
      <c r="AJ123" s="67"/>
      <c r="AK123" s="67"/>
      <c r="AL123" s="67"/>
      <c r="AM123" s="67"/>
      <c r="AN123" s="67"/>
      <c r="AR123" s="67"/>
      <c r="AT123" s="67"/>
      <c r="AU123" s="67"/>
      <c r="AV123" s="67"/>
    </row>
    <row r="124" spans="1:48" ht="15" customHeight="1" x14ac:dyDescent="0.2">
      <c r="AD124" s="67"/>
      <c r="AE124" s="67"/>
      <c r="AP124" s="67"/>
      <c r="AQ124" s="67"/>
    </row>
    <row r="125" spans="1:48" ht="15" customHeight="1" x14ac:dyDescent="0.2"/>
    <row r="126" spans="1:48" ht="15" customHeight="1" x14ac:dyDescent="0.2"/>
    <row r="127" spans="1:48" ht="15" customHeight="1" x14ac:dyDescent="0.2"/>
    <row r="128" spans="1:48" ht="15" customHeight="1" x14ac:dyDescent="0.2"/>
    <row r="129" spans="2:2" ht="15" customHeight="1" x14ac:dyDescent="0.2"/>
    <row r="130" spans="2:2" ht="15" customHeight="1" x14ac:dyDescent="0.2"/>
    <row r="131" spans="2:2" ht="15" customHeight="1" x14ac:dyDescent="0.2"/>
    <row r="132" spans="2:2" ht="15" customHeight="1" x14ac:dyDescent="0.2"/>
    <row r="133" spans="2:2" ht="15" customHeight="1" x14ac:dyDescent="0.2"/>
    <row r="134" spans="2:2" ht="15" customHeight="1" x14ac:dyDescent="0.2"/>
    <row r="135" spans="2:2" ht="15" customHeight="1" x14ac:dyDescent="0.2"/>
    <row r="136" spans="2:2" ht="15" customHeight="1" x14ac:dyDescent="0.2"/>
    <row r="137" spans="2:2" ht="15" customHeight="1" x14ac:dyDescent="0.2"/>
    <row r="138" spans="2:2" ht="15" customHeight="1" x14ac:dyDescent="0.2"/>
    <row r="139" spans="2:2" ht="15" customHeight="1" x14ac:dyDescent="0.2"/>
    <row r="140" spans="2:2" ht="15" customHeight="1" x14ac:dyDescent="0.2"/>
    <row r="141" spans="2:2" ht="15" customHeight="1" x14ac:dyDescent="0.2">
      <c r="B141" s="71"/>
    </row>
    <row r="142" spans="2:2" ht="15" customHeight="1" x14ac:dyDescent="0.2"/>
    <row r="143" spans="2:2" ht="15" customHeight="1" x14ac:dyDescent="0.2"/>
    <row r="144" spans="2:2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</sheetData>
  <sheetProtection insertColumns="0" insertRows="0" selectLockedCells="1"/>
  <mergeCells count="48">
    <mergeCell ref="AT16:AT17"/>
    <mergeCell ref="AU16:AU17"/>
    <mergeCell ref="AJ16:AJ17"/>
    <mergeCell ref="AV16:AV17"/>
    <mergeCell ref="AO16:AO17"/>
    <mergeCell ref="AP16:AP17"/>
    <mergeCell ref="AQ16:AQ17"/>
    <mergeCell ref="AR16:AR17"/>
    <mergeCell ref="AS16:AS17"/>
    <mergeCell ref="AK16:AK17"/>
    <mergeCell ref="AL16:AL17"/>
    <mergeCell ref="AM16:AM17"/>
    <mergeCell ref="AN16:AN17"/>
    <mergeCell ref="AH16:AH17"/>
    <mergeCell ref="AI16:AI17"/>
    <mergeCell ref="AC16:AC17"/>
    <mergeCell ref="AD16:AD17"/>
    <mergeCell ref="AE16:AE17"/>
    <mergeCell ref="AF16:AF17"/>
    <mergeCell ref="AG16:AG17"/>
    <mergeCell ref="AB16:AB17"/>
    <mergeCell ref="T16:T17"/>
    <mergeCell ref="U16:U17"/>
    <mergeCell ref="V16:V17"/>
    <mergeCell ref="W16:W17"/>
    <mergeCell ref="X16:X17"/>
    <mergeCell ref="P16:P17"/>
    <mergeCell ref="Q16:Q17"/>
    <mergeCell ref="Y16:Y17"/>
    <mergeCell ref="Z16:Z17"/>
    <mergeCell ref="AA16:AA17"/>
    <mergeCell ref="R16:R17"/>
    <mergeCell ref="S16:S17"/>
    <mergeCell ref="D16:D17"/>
    <mergeCell ref="A16:A17"/>
    <mergeCell ref="B16:B17"/>
    <mergeCell ref="C16:C17"/>
    <mergeCell ref="E16:E17"/>
    <mergeCell ref="M16:M17"/>
    <mergeCell ref="N16:N17"/>
    <mergeCell ref="O16:O17"/>
    <mergeCell ref="F16:F17"/>
    <mergeCell ref="G16:G17"/>
    <mergeCell ref="J16:J17"/>
    <mergeCell ref="K16:K17"/>
    <mergeCell ref="L16:L17"/>
    <mergeCell ref="H16:H17"/>
    <mergeCell ref="I16:I17"/>
  </mergeCells>
  <phoneticPr fontId="17" type="noConversion"/>
  <pageMargins left="0.7" right="0.7" top="0.75" bottom="0.75" header="0.3" footer="0.3"/>
  <pageSetup paperSize="9" scale="51" orientation="landscape" r:id="rId1"/>
  <colBreaks count="1" manualBreakCount="1">
    <brk id="19" max="12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workbookViewId="0">
      <selection activeCell="E2" sqref="E2"/>
    </sheetView>
  </sheetViews>
  <sheetFormatPr baseColWidth="10" defaultRowHeight="15" x14ac:dyDescent="0.25"/>
  <cols>
    <col min="1" max="1" width="30.5703125" bestFit="1" customWidth="1"/>
    <col min="2" max="2" width="11.85546875" style="99" customWidth="1"/>
    <col min="3" max="3" width="12.85546875" style="99" bestFit="1" customWidth="1"/>
    <col min="4" max="4" width="11.42578125" style="97"/>
    <col min="5" max="5" width="11.7109375" style="97" customWidth="1"/>
    <col min="6" max="11" width="11.42578125" style="97"/>
  </cols>
  <sheetData>
    <row r="1" spans="1:11" x14ac:dyDescent="0.25">
      <c r="A1" s="7" t="s">
        <v>44</v>
      </c>
      <c r="B1" s="98" t="s">
        <v>71</v>
      </c>
      <c r="C1" s="98" t="s">
        <v>92</v>
      </c>
      <c r="D1" s="97" t="s">
        <v>114</v>
      </c>
      <c r="E1" s="97" t="s">
        <v>115</v>
      </c>
      <c r="F1" s="97" t="s">
        <v>116</v>
      </c>
      <c r="G1" s="97" t="s">
        <v>117</v>
      </c>
      <c r="H1" s="97" t="s">
        <v>118</v>
      </c>
      <c r="I1" s="97" t="s">
        <v>119</v>
      </c>
      <c r="J1" s="97" t="s">
        <v>120</v>
      </c>
      <c r="K1" s="97" t="s">
        <v>121</v>
      </c>
    </row>
    <row r="2" spans="1:11" x14ac:dyDescent="0.25">
      <c r="A2" t="s">
        <v>95</v>
      </c>
      <c r="B2" s="100">
        <f>SUM(B3:B53)</f>
        <v>38606.280000000006</v>
      </c>
      <c r="C2" s="100">
        <f>SUM(C3:C53)</f>
        <v>103224.69</v>
      </c>
      <c r="D2" s="100">
        <f t="shared" ref="D2:K2" si="0">SUM(D3:D53)</f>
        <v>0</v>
      </c>
      <c r="E2" s="120">
        <f>SUM(E3:E53)</f>
        <v>174750.47999999998</v>
      </c>
      <c r="F2" s="100">
        <f t="shared" si="0"/>
        <v>85.57</v>
      </c>
      <c r="G2" s="100">
        <f t="shared" si="0"/>
        <v>0</v>
      </c>
      <c r="H2" s="100">
        <f t="shared" si="0"/>
        <v>0</v>
      </c>
      <c r="I2" s="100">
        <f t="shared" si="0"/>
        <v>0</v>
      </c>
      <c r="J2" s="100">
        <f t="shared" si="0"/>
        <v>0</v>
      </c>
      <c r="K2" s="100">
        <f t="shared" si="0"/>
        <v>0</v>
      </c>
    </row>
    <row r="3" spans="1:11" x14ac:dyDescent="0.25">
      <c r="A3" t="s">
        <v>93</v>
      </c>
      <c r="C3" s="99">
        <v>1686.42</v>
      </c>
      <c r="E3" s="99">
        <v>2344.8000000000002</v>
      </c>
    </row>
    <row r="4" spans="1:11" x14ac:dyDescent="0.25">
      <c r="A4" t="s">
        <v>109</v>
      </c>
      <c r="C4" s="99">
        <v>1015.51</v>
      </c>
      <c r="E4" s="99">
        <v>797.12</v>
      </c>
    </row>
    <row r="5" spans="1:11" x14ac:dyDescent="0.25">
      <c r="A5" t="s">
        <v>79</v>
      </c>
      <c r="B5" s="99">
        <v>2880</v>
      </c>
      <c r="C5" s="99">
        <v>3016.92</v>
      </c>
      <c r="E5" s="99"/>
    </row>
    <row r="6" spans="1:11" x14ac:dyDescent="0.25">
      <c r="A6" t="s">
        <v>103</v>
      </c>
      <c r="B6" s="99">
        <v>290.26</v>
      </c>
      <c r="C6" s="99">
        <v>1211.6300000000001</v>
      </c>
      <c r="E6" s="99"/>
    </row>
    <row r="7" spans="1:11" x14ac:dyDescent="0.25">
      <c r="A7" t="s">
        <v>131</v>
      </c>
      <c r="E7" s="99">
        <v>1009.92</v>
      </c>
    </row>
    <row r="8" spans="1:11" x14ac:dyDescent="0.25">
      <c r="A8" t="s">
        <v>122</v>
      </c>
      <c r="E8" s="99">
        <v>39763.769999999997</v>
      </c>
    </row>
    <row r="9" spans="1:11" x14ac:dyDescent="0.25">
      <c r="A9" t="s">
        <v>106</v>
      </c>
      <c r="C9" s="99">
        <v>1066.43</v>
      </c>
      <c r="E9" s="99"/>
    </row>
    <row r="10" spans="1:11" x14ac:dyDescent="0.25">
      <c r="A10" t="s">
        <v>113</v>
      </c>
      <c r="C10" s="99">
        <v>1456.56</v>
      </c>
      <c r="E10" s="99"/>
    </row>
    <row r="11" spans="1:11" x14ac:dyDescent="0.25">
      <c r="A11" t="s">
        <v>130</v>
      </c>
      <c r="E11" s="99">
        <v>1684.19</v>
      </c>
    </row>
    <row r="12" spans="1:11" x14ac:dyDescent="0.25">
      <c r="A12" t="s">
        <v>75</v>
      </c>
      <c r="B12" s="99">
        <v>2000.16</v>
      </c>
      <c r="E12" s="99"/>
    </row>
    <row r="13" spans="1:11" x14ac:dyDescent="0.25">
      <c r="A13" t="s">
        <v>128</v>
      </c>
      <c r="E13" s="99">
        <v>3218.78</v>
      </c>
    </row>
    <row r="14" spans="1:11" x14ac:dyDescent="0.25">
      <c r="A14" t="s">
        <v>105</v>
      </c>
      <c r="C14" s="99">
        <v>1261.08</v>
      </c>
      <c r="E14" s="99"/>
      <c r="F14" s="97">
        <v>85.57</v>
      </c>
    </row>
    <row r="15" spans="1:11" x14ac:dyDescent="0.25">
      <c r="A15" t="s">
        <v>76</v>
      </c>
      <c r="B15" s="99">
        <v>1306.6600000000001</v>
      </c>
      <c r="C15" s="99">
        <v>2427.4499999999998</v>
      </c>
      <c r="E15" s="99">
        <v>25113.19</v>
      </c>
    </row>
    <row r="16" spans="1:11" x14ac:dyDescent="0.25">
      <c r="A16" t="s">
        <v>74</v>
      </c>
      <c r="B16" s="99">
        <v>82.94</v>
      </c>
      <c r="C16" s="99">
        <f>5719.15+336</f>
        <v>6055.15</v>
      </c>
      <c r="E16" s="99">
        <v>11648.39</v>
      </c>
    </row>
    <row r="17" spans="1:5" x14ac:dyDescent="0.25">
      <c r="A17" t="s">
        <v>88</v>
      </c>
      <c r="B17" s="99">
        <v>1916.46</v>
      </c>
      <c r="E17" s="99"/>
    </row>
    <row r="18" spans="1:5" x14ac:dyDescent="0.25">
      <c r="A18" t="s">
        <v>112</v>
      </c>
      <c r="C18" s="99">
        <v>2542.1</v>
      </c>
      <c r="E18" s="99"/>
    </row>
    <row r="19" spans="1:5" x14ac:dyDescent="0.25">
      <c r="A19" t="s">
        <v>102</v>
      </c>
      <c r="C19" s="99">
        <v>370.94</v>
      </c>
      <c r="E19" s="99"/>
    </row>
    <row r="20" spans="1:5" x14ac:dyDescent="0.25">
      <c r="A20" t="s">
        <v>81</v>
      </c>
      <c r="B20" s="99">
        <v>199.6</v>
      </c>
      <c r="E20" s="99"/>
    </row>
    <row r="21" spans="1:5" x14ac:dyDescent="0.25">
      <c r="A21" t="s">
        <v>73</v>
      </c>
      <c r="B21" s="99">
        <v>640.22</v>
      </c>
      <c r="E21" s="99"/>
    </row>
    <row r="22" spans="1:5" x14ac:dyDescent="0.25">
      <c r="A22" t="s">
        <v>77</v>
      </c>
      <c r="B22" s="99">
        <v>42.48</v>
      </c>
      <c r="E22" s="99"/>
    </row>
    <row r="23" spans="1:5" x14ac:dyDescent="0.25">
      <c r="A23" t="s">
        <v>129</v>
      </c>
      <c r="E23" s="99">
        <v>726.31</v>
      </c>
    </row>
    <row r="24" spans="1:5" x14ac:dyDescent="0.25">
      <c r="A24" t="s">
        <v>80</v>
      </c>
      <c r="B24" s="99">
        <v>2716.08</v>
      </c>
      <c r="E24" s="99"/>
    </row>
    <row r="25" spans="1:5" x14ac:dyDescent="0.25">
      <c r="A25" t="s">
        <v>78</v>
      </c>
      <c r="B25" s="99">
        <v>8070.96</v>
      </c>
      <c r="C25" s="99">
        <v>1115.04</v>
      </c>
      <c r="E25" s="99"/>
    </row>
    <row r="26" spans="1:5" x14ac:dyDescent="0.25">
      <c r="A26" t="s">
        <v>108</v>
      </c>
      <c r="C26" s="99">
        <v>3284</v>
      </c>
      <c r="E26" s="99"/>
    </row>
    <row r="27" spans="1:5" x14ac:dyDescent="0.25">
      <c r="A27" t="s">
        <v>100</v>
      </c>
      <c r="C27" s="99">
        <v>2957.2</v>
      </c>
      <c r="E27" s="99"/>
    </row>
    <row r="28" spans="1:5" x14ac:dyDescent="0.25">
      <c r="A28" t="s">
        <v>111</v>
      </c>
      <c r="C28" s="99">
        <v>1654.85</v>
      </c>
      <c r="E28" s="99"/>
    </row>
    <row r="29" spans="1:5" x14ac:dyDescent="0.25">
      <c r="A29" t="s">
        <v>107</v>
      </c>
      <c r="C29" s="99">
        <v>15573.26</v>
      </c>
      <c r="E29" s="99">
        <v>15573.26</v>
      </c>
    </row>
    <row r="30" spans="1:5" x14ac:dyDescent="0.25">
      <c r="A30" t="s">
        <v>86</v>
      </c>
      <c r="B30" s="99">
        <v>1419.53</v>
      </c>
      <c r="C30" s="99">
        <v>1785.13</v>
      </c>
      <c r="E30" s="99"/>
    </row>
    <row r="31" spans="1:5" x14ac:dyDescent="0.25">
      <c r="A31" t="s">
        <v>99</v>
      </c>
      <c r="C31" s="99">
        <v>2297.46</v>
      </c>
      <c r="E31" s="99"/>
    </row>
    <row r="32" spans="1:5" x14ac:dyDescent="0.25">
      <c r="A32" t="s">
        <v>90</v>
      </c>
      <c r="B32" s="99">
        <v>2583.4</v>
      </c>
      <c r="C32" s="99">
        <v>12596.23</v>
      </c>
      <c r="E32" s="99"/>
    </row>
    <row r="33" spans="1:5" x14ac:dyDescent="0.25">
      <c r="A33" t="s">
        <v>82</v>
      </c>
      <c r="B33" s="99">
        <v>5554.54</v>
      </c>
      <c r="E33" s="99"/>
    </row>
    <row r="34" spans="1:5" x14ac:dyDescent="0.25">
      <c r="A34" t="s">
        <v>101</v>
      </c>
      <c r="C34" s="99">
        <v>1750.46</v>
      </c>
      <c r="E34" s="99"/>
    </row>
    <row r="35" spans="1:5" x14ac:dyDescent="0.25">
      <c r="A35" t="s">
        <v>98</v>
      </c>
      <c r="C35" s="99">
        <v>3747.75</v>
      </c>
      <c r="E35" s="99">
        <v>540</v>
      </c>
    </row>
    <row r="36" spans="1:5" x14ac:dyDescent="0.25">
      <c r="A36" t="s">
        <v>83</v>
      </c>
      <c r="B36" s="99">
        <v>810</v>
      </c>
      <c r="C36" s="99">
        <v>19850.61</v>
      </c>
      <c r="E36" s="99">
        <v>63000</v>
      </c>
    </row>
    <row r="37" spans="1:5" x14ac:dyDescent="0.25">
      <c r="A37" t="s">
        <v>91</v>
      </c>
      <c r="B37" s="99">
        <v>641.29</v>
      </c>
      <c r="E37" s="99"/>
    </row>
    <row r="38" spans="1:5" x14ac:dyDescent="0.25">
      <c r="A38" t="s">
        <v>84</v>
      </c>
      <c r="B38" s="99">
        <v>122.4</v>
      </c>
      <c r="E38" s="99">
        <v>285.12</v>
      </c>
    </row>
    <row r="39" spans="1:5" x14ac:dyDescent="0.25">
      <c r="A39" t="s">
        <v>110</v>
      </c>
      <c r="C39" s="99">
        <v>6373.73</v>
      </c>
      <c r="E39" s="99">
        <v>8315.57</v>
      </c>
    </row>
    <row r="40" spans="1:5" x14ac:dyDescent="0.25">
      <c r="A40" t="s">
        <v>72</v>
      </c>
      <c r="B40" s="99">
        <v>2304.6</v>
      </c>
      <c r="E40" s="99"/>
    </row>
    <row r="41" spans="1:5" x14ac:dyDescent="0.25">
      <c r="A41" t="s">
        <v>97</v>
      </c>
      <c r="C41" s="99">
        <v>1185.1099999999999</v>
      </c>
      <c r="E41" s="99">
        <v>730.06</v>
      </c>
    </row>
    <row r="42" spans="1:5" x14ac:dyDescent="0.25">
      <c r="A42" t="s">
        <v>96</v>
      </c>
      <c r="C42" s="99">
        <f>2311.37+2808</f>
        <v>5119.37</v>
      </c>
      <c r="E42" s="99"/>
    </row>
    <row r="43" spans="1:5" x14ac:dyDescent="0.25">
      <c r="A43" t="s">
        <v>85</v>
      </c>
      <c r="B43" s="99">
        <v>3798.68</v>
      </c>
      <c r="C43" s="99">
        <v>860.44</v>
      </c>
      <c r="E43" s="99"/>
    </row>
    <row r="44" spans="1:5" x14ac:dyDescent="0.25">
      <c r="A44" t="s">
        <v>104</v>
      </c>
      <c r="C44" s="99">
        <v>405.86</v>
      </c>
      <c r="E44" s="99"/>
    </row>
    <row r="45" spans="1:5" x14ac:dyDescent="0.25">
      <c r="A45" t="s">
        <v>87</v>
      </c>
      <c r="B45" s="99">
        <v>985.61</v>
      </c>
      <c r="E45" s="99"/>
    </row>
    <row r="46" spans="1:5" x14ac:dyDescent="0.25">
      <c r="A46" t="s">
        <v>89</v>
      </c>
      <c r="B46" s="99">
        <v>240.41</v>
      </c>
      <c r="E46" s="99"/>
    </row>
    <row r="47" spans="1:5" x14ac:dyDescent="0.25">
      <c r="A47" t="s">
        <v>94</v>
      </c>
      <c r="C47" s="99">
        <v>558</v>
      </c>
      <c r="E47" s="99"/>
    </row>
    <row r="48" spans="1:5" x14ac:dyDescent="0.25">
      <c r="E48" s="99"/>
    </row>
    <row r="49" spans="5:5" x14ac:dyDescent="0.25">
      <c r="E49" s="99"/>
    </row>
    <row r="50" spans="5:5" x14ac:dyDescent="0.25">
      <c r="E50" s="99"/>
    </row>
    <row r="51" spans="5:5" x14ac:dyDescent="0.25">
      <c r="E51" s="99"/>
    </row>
    <row r="52" spans="5:5" x14ac:dyDescent="0.25">
      <c r="E52" s="99"/>
    </row>
    <row r="53" spans="5:5" x14ac:dyDescent="0.25">
      <c r="E53" s="99"/>
    </row>
    <row r="54" spans="5:5" x14ac:dyDescent="0.25">
      <c r="E54" s="99"/>
    </row>
  </sheetData>
  <sortState xmlns:xlrd2="http://schemas.microsoft.com/office/spreadsheetml/2017/richdata2" ref="A3:K43">
    <sortCondition ref="A3:A43"/>
  </sortState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2020 2021</vt:lpstr>
      <vt:lpstr>Fournisseur</vt:lpstr>
      <vt:lpstr>Feuil2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Thomas POTIER</cp:lastModifiedBy>
  <cp:lastPrinted>2020-12-09T08:54:32Z</cp:lastPrinted>
  <dcterms:created xsi:type="dcterms:W3CDTF">2019-11-18T12:43:52Z</dcterms:created>
  <dcterms:modified xsi:type="dcterms:W3CDTF">2023-04-18T15:54:12Z</dcterms:modified>
</cp:coreProperties>
</file>